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Summary" sheetId="1" r:id="rId1"/>
    <sheet name="Barton" sheetId="2" r:id="rId2"/>
    <sheet name="Boyd" sheetId="3" r:id="rId3"/>
    <sheet name="Cadmus" sheetId="4" r:id="rId4"/>
    <sheet name="Deffner" sheetId="5" r:id="rId5"/>
    <sheet name="Eldred" sheetId="6" r:id="rId6"/>
    <sheet name="Furrer" sheetId="7" r:id="rId7"/>
    <sheet name="Garry" sheetId="8" r:id="rId8"/>
    <sheet name="Gotfredson" sheetId="9" r:id="rId9"/>
    <sheet name="Griswold" sheetId="10" r:id="rId10"/>
    <sheet name="Hudson" sheetId="11" r:id="rId11"/>
    <sheet name="Hunt" sheetId="12" r:id="rId12"/>
    <sheet name="Koziol" sheetId="13" r:id="rId13"/>
    <sheet name="Moltumyr" sheetId="14" r:id="rId14"/>
    <sheet name="Morris" sheetId="15" r:id="rId15"/>
    <sheet name="Peterson" sheetId="16" r:id="rId16"/>
    <sheet name="Phillips" sheetId="17" r:id="rId17"/>
    <sheet name="Rittenhouse" sheetId="18" r:id="rId18"/>
    <sheet name="Waldusky" sheetId="19" r:id="rId19"/>
    <sheet name="WoodfordB" sheetId="20" r:id="rId20"/>
    <sheet name="WoodfordW" sheetId="21" r:id="rId21"/>
  </sheets>
  <definedNames/>
  <calcPr fullCalcOnLoad="1"/>
</workbook>
</file>

<file path=xl/sharedStrings.xml><?xml version="1.0" encoding="utf-8"?>
<sst xmlns="http://schemas.openxmlformats.org/spreadsheetml/2006/main" count="3007" uniqueCount="719">
  <si>
    <t>ACTIVE ROSTER</t>
  </si>
  <si>
    <t>Player</t>
  </si>
  <si>
    <t>Signed</t>
  </si>
  <si>
    <t>Salary</t>
  </si>
  <si>
    <t>INACTIVE CONTRACTS</t>
  </si>
  <si>
    <t>Team</t>
  </si>
  <si>
    <t>Acqrd</t>
  </si>
  <si>
    <t>Waive</t>
  </si>
  <si>
    <t>Rob Barton</t>
  </si>
  <si>
    <t>Cameron Boyd</t>
  </si>
  <si>
    <t>Dave Cadmus</t>
  </si>
  <si>
    <t>Mark Deffner</t>
  </si>
  <si>
    <t>Dave Eldred</t>
  </si>
  <si>
    <t>Pete Furrer</t>
  </si>
  <si>
    <t>Garen Gotfredson</t>
  </si>
  <si>
    <t>Joel Griswold</t>
  </si>
  <si>
    <t>Hyrum Hunt</t>
  </si>
  <si>
    <t>Paul Koziol</t>
  </si>
  <si>
    <t>Greg Moltumyr</t>
  </si>
  <si>
    <t>Adam Morris</t>
  </si>
  <si>
    <t>Jon Peterson</t>
  </si>
  <si>
    <t>Jim Phillips</t>
  </si>
  <si>
    <t>Jim Rittenhouse</t>
  </si>
  <si>
    <t>Tom Waldusky</t>
  </si>
  <si>
    <t>Ben Woodford</t>
  </si>
  <si>
    <t>Bill Woodford</t>
  </si>
  <si>
    <t>Tax</t>
  </si>
  <si>
    <t>Pos</t>
  </si>
  <si>
    <t>Thru</t>
  </si>
  <si>
    <t>Tom Garry</t>
  </si>
  <si>
    <t>Pujols, A</t>
  </si>
  <si>
    <t>3B</t>
  </si>
  <si>
    <t>Stl</t>
  </si>
  <si>
    <t>RFA</t>
  </si>
  <si>
    <t>Sabathia, CC</t>
  </si>
  <si>
    <t>Giambi, J</t>
  </si>
  <si>
    <t>Giles, B</t>
  </si>
  <si>
    <t>Maddux, G</t>
  </si>
  <si>
    <t>SP</t>
  </si>
  <si>
    <t>1B</t>
  </si>
  <si>
    <t>OF</t>
  </si>
  <si>
    <t>Cle</t>
  </si>
  <si>
    <t>NYY</t>
  </si>
  <si>
    <t>Pit</t>
  </si>
  <si>
    <t>Atl</t>
  </si>
  <si>
    <t>Mulder, M</t>
  </si>
  <si>
    <t>Zito, B</t>
  </si>
  <si>
    <t>Oswalt, R</t>
  </si>
  <si>
    <t>Ordonez, M</t>
  </si>
  <si>
    <t>Berkman, L</t>
  </si>
  <si>
    <t>Oak</t>
  </si>
  <si>
    <t>Hou</t>
  </si>
  <si>
    <t>Garciaparra, N</t>
  </si>
  <si>
    <t>SS</t>
  </si>
  <si>
    <t>Bos</t>
  </si>
  <si>
    <t>Mussina, M</t>
  </si>
  <si>
    <t>Garcia, F</t>
  </si>
  <si>
    <t>Sea</t>
  </si>
  <si>
    <t>ChC</t>
  </si>
  <si>
    <t>ChW</t>
  </si>
  <si>
    <t>Martinez, P</t>
  </si>
  <si>
    <t>Piazza, M</t>
  </si>
  <si>
    <t>C</t>
  </si>
  <si>
    <t>NYM</t>
  </si>
  <si>
    <t>Sosa, S</t>
  </si>
  <si>
    <t>Hudson, T</t>
  </si>
  <si>
    <t>Jeter, D</t>
  </si>
  <si>
    <t>Bonds, B</t>
  </si>
  <si>
    <t>SF</t>
  </si>
  <si>
    <t>Palmiero, R</t>
  </si>
  <si>
    <t>Tex</t>
  </si>
  <si>
    <t>Rodriguez, A</t>
  </si>
  <si>
    <t>Delgado, C</t>
  </si>
  <si>
    <t>Suzuki, I</t>
  </si>
  <si>
    <t>Glaus, T</t>
  </si>
  <si>
    <t>Tor</t>
  </si>
  <si>
    <t>Ana</t>
  </si>
  <si>
    <t>Ari</t>
  </si>
  <si>
    <t>Bagwell, J</t>
  </si>
  <si>
    <t>Rolen, S</t>
  </si>
  <si>
    <t>Rivera, M</t>
  </si>
  <si>
    <t>RP</t>
  </si>
  <si>
    <t>Phi</t>
  </si>
  <si>
    <t>Mon</t>
  </si>
  <si>
    <t>Helton, T</t>
  </si>
  <si>
    <t>Park, C</t>
  </si>
  <si>
    <t>Vazquez, J</t>
  </si>
  <si>
    <t>Col</t>
  </si>
  <si>
    <t>Alomar, R</t>
  </si>
  <si>
    <t>2B</t>
  </si>
  <si>
    <t>Johnson, R</t>
  </si>
  <si>
    <t>Sheffield, G</t>
  </si>
  <si>
    <t>Ramirez, M</t>
  </si>
  <si>
    <t>Jones, C</t>
  </si>
  <si>
    <t>Rodriguez, I</t>
  </si>
  <si>
    <t>Walker, L</t>
  </si>
  <si>
    <t>Abreu, B</t>
  </si>
  <si>
    <t>BASEBALL  TEAM  SALARIES</t>
  </si>
  <si>
    <t>Sexon, R</t>
  </si>
  <si>
    <t>Mil</t>
  </si>
  <si>
    <t>Matt Hudson</t>
  </si>
  <si>
    <t>Dye, J</t>
  </si>
  <si>
    <t>Gonzalez, J</t>
  </si>
  <si>
    <t>Brown, K</t>
  </si>
  <si>
    <t>LA</t>
  </si>
  <si>
    <t>Floyd, C</t>
  </si>
  <si>
    <t>Aurilia, R</t>
  </si>
  <si>
    <t>Wood, K</t>
  </si>
  <si>
    <t>Boone, B</t>
  </si>
  <si>
    <t>Fla</t>
  </si>
  <si>
    <t>Drew, JD</t>
  </si>
  <si>
    <t>Beltran, C</t>
  </si>
  <si>
    <t>KC</t>
  </si>
  <si>
    <t>Astacio, P</t>
  </si>
  <si>
    <t>Gonzalez, L</t>
  </si>
  <si>
    <t>Green, S</t>
  </si>
  <si>
    <t>Hoffman, T</t>
  </si>
  <si>
    <t>SD</t>
  </si>
  <si>
    <t>LoDuca, P</t>
  </si>
  <si>
    <t>Kent, J</t>
  </si>
  <si>
    <t>Tejada, M</t>
  </si>
  <si>
    <t>Leiter, A</t>
  </si>
  <si>
    <t>Alou, M</t>
  </si>
  <si>
    <t>Benitez, A</t>
  </si>
  <si>
    <t>Ramirez, A</t>
  </si>
  <si>
    <t>Miller, W</t>
  </si>
  <si>
    <t>Nen, R</t>
  </si>
  <si>
    <t>Foulke, K</t>
  </si>
  <si>
    <t>Thome, J</t>
  </si>
  <si>
    <t>Williams, B</t>
  </si>
  <si>
    <t>Lieber, J</t>
  </si>
  <si>
    <t>Schilling, C</t>
  </si>
  <si>
    <t>Griffey Jr., K</t>
  </si>
  <si>
    <t>Nevin, P</t>
  </si>
  <si>
    <t>Pettitte, A</t>
  </si>
  <si>
    <t>Cin</t>
  </si>
  <si>
    <t>Morris, M</t>
  </si>
  <si>
    <t>Clemens, R</t>
  </si>
  <si>
    <t>Mays, J</t>
  </si>
  <si>
    <t>Guerrero, V</t>
  </si>
  <si>
    <t>Min</t>
  </si>
  <si>
    <t>Vina, F</t>
  </si>
  <si>
    <t>Dempster, R</t>
  </si>
  <si>
    <t>FA</t>
  </si>
  <si>
    <t>Klesko, R</t>
  </si>
  <si>
    <t>Young, E</t>
  </si>
  <si>
    <t>Hidalgo, R</t>
  </si>
  <si>
    <t>Sasaki, K</t>
  </si>
  <si>
    <t>Sele, A</t>
  </si>
  <si>
    <t>Kile, D</t>
  </si>
  <si>
    <t>Cameron, M</t>
  </si>
  <si>
    <t>Cabrera, O</t>
  </si>
  <si>
    <t>Edmonds, J</t>
  </si>
  <si>
    <t>Jones, A</t>
  </si>
  <si>
    <t>Wickman, B</t>
  </si>
  <si>
    <t>Konerko, P</t>
  </si>
  <si>
    <t>Glavine, T</t>
  </si>
  <si>
    <t>Stewart, S</t>
  </si>
  <si>
    <t>Anderson, G</t>
  </si>
  <si>
    <t>Colon, B</t>
  </si>
  <si>
    <t>Durham, R</t>
  </si>
  <si>
    <t>Erstad, D</t>
  </si>
  <si>
    <t>Rollins, J</t>
  </si>
  <si>
    <t>Milton, E</t>
  </si>
  <si>
    <t>Koskie, C</t>
  </si>
  <si>
    <t>Radke, B</t>
  </si>
  <si>
    <t>Chavez, E</t>
  </si>
  <si>
    <t>Sweeney, M</t>
  </si>
  <si>
    <t>Pierre, J</t>
  </si>
  <si>
    <t>Buehrle, M</t>
  </si>
  <si>
    <t>Person, R</t>
  </si>
  <si>
    <t>Moyer, J</t>
  </si>
  <si>
    <t>Damon, J</t>
  </si>
  <si>
    <t>Smoltz, J</t>
  </si>
  <si>
    <t>Kendall, J</t>
  </si>
  <si>
    <t>Cirillo, J</t>
  </si>
  <si>
    <t>Long, T</t>
  </si>
  <si>
    <t>Schmidt, J</t>
  </si>
  <si>
    <t>Appier, K</t>
  </si>
  <si>
    <t>Castillo, L</t>
  </si>
  <si>
    <t>Mientkiewicz, D</t>
  </si>
  <si>
    <t>Weaver, J</t>
  </si>
  <si>
    <t>Det</t>
  </si>
  <si>
    <t>Higginson, B</t>
  </si>
  <si>
    <t>Williams, W</t>
  </si>
  <si>
    <t>Kim, B</t>
  </si>
  <si>
    <t>Lidle, C</t>
  </si>
  <si>
    <t>Mondesi, R</t>
  </si>
  <si>
    <t>Nixon, T</t>
  </si>
  <si>
    <t>Mesa, J</t>
  </si>
  <si>
    <t>Sparks, S</t>
  </si>
  <si>
    <t>Soriano, A</t>
  </si>
  <si>
    <t>Percival, T</t>
  </si>
  <si>
    <t>Lee, C</t>
  </si>
  <si>
    <t>Nomo, H</t>
  </si>
  <si>
    <t>Lowell, M</t>
  </si>
  <si>
    <t>Penny, B</t>
  </si>
  <si>
    <t>Guzman, C</t>
  </si>
  <si>
    <t>Carpenter, C</t>
  </si>
  <si>
    <t>Larkin, B</t>
  </si>
  <si>
    <t>Posada, J</t>
  </si>
  <si>
    <t>Isringhausen, J</t>
  </si>
  <si>
    <t>Casey, S</t>
  </si>
  <si>
    <t>Olerud, J</t>
  </si>
  <si>
    <t>Hermanson, D</t>
  </si>
  <si>
    <t>Washburn, J</t>
  </si>
  <si>
    <t>Sanders, R</t>
  </si>
  <si>
    <t>Armas, T</t>
  </si>
  <si>
    <t>Reynolds, S</t>
  </si>
  <si>
    <t>Jordan, B</t>
  </si>
  <si>
    <t>Wagner, B</t>
  </si>
  <si>
    <t>Hernandez, L</t>
  </si>
  <si>
    <t>Hampton, M</t>
  </si>
  <si>
    <t>Wells, D</t>
  </si>
  <si>
    <t>Johnson, C</t>
  </si>
  <si>
    <t>Pena, C</t>
  </si>
  <si>
    <t>Tatis, F</t>
  </si>
  <si>
    <t>Biggio, C</t>
  </si>
  <si>
    <t>Burkett, J</t>
  </si>
  <si>
    <t>Young, D</t>
  </si>
  <si>
    <t>Rusch, G</t>
  </si>
  <si>
    <t>Walker, T</t>
  </si>
  <si>
    <t>Burks, E</t>
  </si>
  <si>
    <t>Vidro, J</t>
  </si>
  <si>
    <t>Furcal, R</t>
  </si>
  <si>
    <t>Burnitz, J</t>
  </si>
  <si>
    <t>Alfonso, E</t>
  </si>
  <si>
    <t>Zimmerman, J</t>
  </si>
  <si>
    <t>Koch, B</t>
  </si>
  <si>
    <t>Dunn, A</t>
  </si>
  <si>
    <t>Urbina, U</t>
  </si>
  <si>
    <t>Eckstein, D</t>
  </si>
  <si>
    <t>Cruz, J</t>
  </si>
  <si>
    <t>WAIVED PLAYER CONTRACTS</t>
  </si>
  <si>
    <t>TRADE ADJUSTMENTS</t>
  </si>
  <si>
    <t>Year</t>
  </si>
  <si>
    <t>Adj.</t>
  </si>
  <si>
    <t>Players Traded</t>
  </si>
  <si>
    <t>Williams, M</t>
  </si>
  <si>
    <t>Kline, S</t>
  </si>
  <si>
    <t>Helling, R</t>
  </si>
  <si>
    <t>Jarvis, K</t>
  </si>
  <si>
    <t>Gordon, T</t>
  </si>
  <si>
    <t>Johnson, J</t>
  </si>
  <si>
    <t>Bal</t>
  </si>
  <si>
    <t>Rhodes, A</t>
  </si>
  <si>
    <t>Quantrill, P</t>
  </si>
  <si>
    <t>Sturtze, T</t>
  </si>
  <si>
    <t>TB</t>
  </si>
  <si>
    <t>Fassero, J</t>
  </si>
  <si>
    <t>Reuter, K</t>
  </si>
  <si>
    <t>Graves, D</t>
  </si>
  <si>
    <t>Guardado, E</t>
  </si>
  <si>
    <t>Adams, T</t>
  </si>
  <si>
    <t>Sullivan, S</t>
  </si>
  <si>
    <t>Yan, E</t>
  </si>
  <si>
    <t>Suppan, J</t>
  </si>
  <si>
    <t>Sheets, B</t>
  </si>
  <si>
    <t>Stanton, M</t>
  </si>
  <si>
    <t>Anderson, M</t>
  </si>
  <si>
    <t>Dessens, E</t>
  </si>
  <si>
    <t>Strickland, S</t>
  </si>
  <si>
    <t>Beckett, J</t>
  </si>
  <si>
    <t>Wolf, R</t>
  </si>
  <si>
    <t>Rodriguez, F</t>
  </si>
  <si>
    <t>Farnsworth, K</t>
  </si>
  <si>
    <t>Escobar, K</t>
  </si>
  <si>
    <t>Alfonseca, A</t>
  </si>
  <si>
    <t>Ortiz, Ra</t>
  </si>
  <si>
    <t>Ortiz, Ru</t>
  </si>
  <si>
    <t>Abernathy, B</t>
  </si>
  <si>
    <t>Randa, J</t>
  </si>
  <si>
    <t>Bordick, M</t>
  </si>
  <si>
    <t>Zeile, T</t>
  </si>
  <si>
    <t>Boone, A</t>
  </si>
  <si>
    <t>Renteria, E</t>
  </si>
  <si>
    <t>Hernandez, J</t>
  </si>
  <si>
    <t>Lopez, J</t>
  </si>
  <si>
    <t>Lugo, J</t>
  </si>
  <si>
    <t>Womak, T</t>
  </si>
  <si>
    <t>Kennedy, A</t>
  </si>
  <si>
    <t>McGriff, F</t>
  </si>
  <si>
    <t>Ventura, R</t>
  </si>
  <si>
    <t>Batista, T</t>
  </si>
  <si>
    <t>Conine, J</t>
  </si>
  <si>
    <t>Martinez, T</t>
  </si>
  <si>
    <t>Vaughn, M</t>
  </si>
  <si>
    <t>Gutierrez, R</t>
  </si>
  <si>
    <t>Easley, D</t>
  </si>
  <si>
    <t>Vizquel, O</t>
  </si>
  <si>
    <t>Ortiz, Jo</t>
  </si>
  <si>
    <t>Gonzalez, A</t>
  </si>
  <si>
    <t>Counsell, C</t>
  </si>
  <si>
    <t>Rivas, L</t>
  </si>
  <si>
    <t>Fick, R</t>
  </si>
  <si>
    <t>Hall, T</t>
  </si>
  <si>
    <t>Uribe, J</t>
  </si>
  <si>
    <t>Beltre, A</t>
  </si>
  <si>
    <t>Hernandez, Ra</t>
  </si>
  <si>
    <t>Millar, K</t>
  </si>
  <si>
    <t>Salmon, T</t>
  </si>
  <si>
    <t>Anderson, B</t>
  </si>
  <si>
    <t>Bergeron, P</t>
  </si>
  <si>
    <t>Knoblauch, C</t>
  </si>
  <si>
    <t>Macias, J</t>
  </si>
  <si>
    <t>Catalanatto, F</t>
  </si>
  <si>
    <t>Ward, D</t>
  </si>
  <si>
    <t>Hunter, T</t>
  </si>
  <si>
    <t>Greer, R</t>
  </si>
  <si>
    <t>White, R</t>
  </si>
  <si>
    <t>Polanco, P</t>
  </si>
  <si>
    <t>Finley, S</t>
  </si>
  <si>
    <t>Justice, D</t>
  </si>
  <si>
    <t>Vaughn, G</t>
  </si>
  <si>
    <t>Brown, A</t>
  </si>
  <si>
    <t>Grieve, B</t>
  </si>
  <si>
    <t>Jones, J</t>
  </si>
  <si>
    <t>Hammonds, J</t>
  </si>
  <si>
    <t>Tyner, J</t>
  </si>
  <si>
    <t>Everett, C</t>
  </si>
  <si>
    <t>Wilson, P</t>
  </si>
  <si>
    <t>Cedeno, R</t>
  </si>
  <si>
    <t>Lawton, M</t>
  </si>
  <si>
    <t>Burrell, P</t>
  </si>
  <si>
    <t>Gibbons, J</t>
  </si>
  <si>
    <t>Kotsay, M</t>
  </si>
  <si>
    <t>Encarnacion, J</t>
  </si>
  <si>
    <t>Halladay, R</t>
  </si>
  <si>
    <t>Smith, B</t>
  </si>
  <si>
    <t>Davis, D</t>
  </si>
  <si>
    <t>Groom, B</t>
  </si>
  <si>
    <t>Howry, B</t>
  </si>
  <si>
    <t>Ashby, A</t>
  </si>
  <si>
    <t>Fox, C</t>
  </si>
  <si>
    <t>Jones, T</t>
  </si>
  <si>
    <t>Neagle, D</t>
  </si>
  <si>
    <t>Estes, S</t>
  </si>
  <si>
    <t>Wells, K</t>
  </si>
  <si>
    <t>Ritchie, T</t>
  </si>
  <si>
    <t>Roberts, W</t>
  </si>
  <si>
    <t>Looper, B</t>
  </si>
  <si>
    <t>Finley, C</t>
  </si>
  <si>
    <t>Hernandez, Ro</t>
  </si>
  <si>
    <t>Karsay, S</t>
  </si>
  <si>
    <t>Leskanic, C</t>
  </si>
  <si>
    <t>Abbott, P</t>
  </si>
  <si>
    <t>Remlinger, M</t>
  </si>
  <si>
    <t>Franco, J</t>
  </si>
  <si>
    <t>Shuey, P</t>
  </si>
  <si>
    <t>Herges, M</t>
  </si>
  <si>
    <t>Grimsley, J</t>
  </si>
  <si>
    <t>Rocker, J</t>
  </si>
  <si>
    <t>Garces, R</t>
  </si>
  <si>
    <t>Dotel, O</t>
  </si>
  <si>
    <t>Duckworth, B</t>
  </si>
  <si>
    <t>Millwood, K</t>
  </si>
  <si>
    <t>Mecir, J</t>
  </si>
  <si>
    <t>Perez, N</t>
  </si>
  <si>
    <t>Mueller, B</t>
  </si>
  <si>
    <t>Guillen, C</t>
  </si>
  <si>
    <t>Izturis, C</t>
  </si>
  <si>
    <t>Stevens, L</t>
  </si>
  <si>
    <t>Karros, E</t>
  </si>
  <si>
    <t>Miller, D</t>
  </si>
  <si>
    <t>Lieberthal, M</t>
  </si>
  <si>
    <t>Segui, D</t>
  </si>
  <si>
    <t>Halter, S</t>
  </si>
  <si>
    <t>Lee, T</t>
  </si>
  <si>
    <t>Young, K</t>
  </si>
  <si>
    <t>Grace, M</t>
  </si>
  <si>
    <t>Young, M</t>
  </si>
  <si>
    <t>Febles, C</t>
  </si>
  <si>
    <t>Hillenbrand, S</t>
  </si>
  <si>
    <t>Burroughs, S</t>
  </si>
  <si>
    <t>Valentin, J</t>
  </si>
  <si>
    <t>Cox, S</t>
  </si>
  <si>
    <t>Castilla, V</t>
  </si>
  <si>
    <t>Reese, P</t>
  </si>
  <si>
    <t>Paquette, C</t>
  </si>
  <si>
    <t>Lee, D</t>
  </si>
  <si>
    <t>Clark, T</t>
  </si>
  <si>
    <t>Blalock, H</t>
  </si>
  <si>
    <t>Lopez, F</t>
  </si>
  <si>
    <t>Hinske, E</t>
  </si>
  <si>
    <t>Jenkins, G</t>
  </si>
  <si>
    <t>Benson, K</t>
  </si>
  <si>
    <t>Valdes, I</t>
  </si>
  <si>
    <t>Wakefield, T</t>
  </si>
  <si>
    <t>Durbin, C</t>
  </si>
  <si>
    <t>Traschel, S</t>
  </si>
  <si>
    <t>Davey, T</t>
  </si>
  <si>
    <t>Levine, A</t>
  </si>
  <si>
    <t>Baldwin, J</t>
  </si>
  <si>
    <t>Gomes, W</t>
  </si>
  <si>
    <t>Weathers, D</t>
  </si>
  <si>
    <t>Veres, D</t>
  </si>
  <si>
    <t>Mantei, M</t>
  </si>
  <si>
    <t>Jackson, M</t>
  </si>
  <si>
    <t>Erickson, S</t>
  </si>
  <si>
    <t>Ponson, S</t>
  </si>
  <si>
    <t>Ligtenberg, K</t>
  </si>
  <si>
    <t>Lloyd, G</t>
  </si>
  <si>
    <t>Bottalico, R</t>
  </si>
  <si>
    <t>Redding, T</t>
  </si>
  <si>
    <t>Reed, R</t>
  </si>
  <si>
    <t>Zambrano, V</t>
  </si>
  <si>
    <t>Piniero, J</t>
  </si>
  <si>
    <t>Burnett, AJ</t>
  </si>
  <si>
    <t>Bere, J</t>
  </si>
  <si>
    <t>Parque, J</t>
  </si>
  <si>
    <t>Nelson, J</t>
  </si>
  <si>
    <t>Marquis, J</t>
  </si>
  <si>
    <t>Ishii, K</t>
  </si>
  <si>
    <t>Ankiel, R</t>
  </si>
  <si>
    <t>Wright, J</t>
  </si>
  <si>
    <t>Williamson, S</t>
  </si>
  <si>
    <t>Ainsworth, K</t>
  </si>
  <si>
    <t>Neugebauer, N</t>
  </si>
  <si>
    <t>Reitsma, C</t>
  </si>
  <si>
    <t>Garland, J</t>
  </si>
  <si>
    <t>George, C</t>
  </si>
  <si>
    <t>Loshe, K</t>
  </si>
  <si>
    <t>Towers, J</t>
  </si>
  <si>
    <t>Drese, R</t>
  </si>
  <si>
    <t>Clement, M</t>
  </si>
  <si>
    <t>Lowe, D</t>
  </si>
  <si>
    <t>D'Amico, J</t>
  </si>
  <si>
    <t>Quevedo, R</t>
  </si>
  <si>
    <t>Byrd, P</t>
  </si>
  <si>
    <t>Hernandez, O</t>
  </si>
  <si>
    <t>Hernandez, C</t>
  </si>
  <si>
    <t>Redman, M</t>
  </si>
  <si>
    <t>Tollberg, B</t>
  </si>
  <si>
    <t>Tavarez, J</t>
  </si>
  <si>
    <t>Baez, D</t>
  </si>
  <si>
    <t>Lawrence, B</t>
  </si>
  <si>
    <t>Schoenweis, S</t>
  </si>
  <si>
    <t>Batista, M</t>
  </si>
  <si>
    <t>Prokopec, L</t>
  </si>
  <si>
    <t>Rogers, K</t>
  </si>
  <si>
    <t>Ensberg, M</t>
  </si>
  <si>
    <t>Johnson, N</t>
  </si>
  <si>
    <t>Giambi, Je</t>
  </si>
  <si>
    <t>Velarde, R</t>
  </si>
  <si>
    <t>Loretta, M</t>
  </si>
  <si>
    <t>Ochoa, A</t>
  </si>
  <si>
    <t>Menechino, F</t>
  </si>
  <si>
    <t>Deshields, D</t>
  </si>
  <si>
    <t>Snow, JT</t>
  </si>
  <si>
    <t>Hairston, J</t>
  </si>
  <si>
    <t>Bush, H</t>
  </si>
  <si>
    <t>Kearns, A</t>
  </si>
  <si>
    <t>Thomas, F</t>
  </si>
  <si>
    <t>DH</t>
  </si>
  <si>
    <t>Branyan, R</t>
  </si>
  <si>
    <t>Trammell, B</t>
  </si>
  <si>
    <t>Wilkerson, B</t>
  </si>
  <si>
    <t>Giles, M</t>
  </si>
  <si>
    <t>Patterson, C</t>
  </si>
  <si>
    <t>Bradley, M</t>
  </si>
  <si>
    <t>Cordova, M</t>
  </si>
  <si>
    <t>Prior, M</t>
  </si>
  <si>
    <t>Anderson, R</t>
  </si>
  <si>
    <t>Padilla, V</t>
  </si>
  <si>
    <t>Magnante, M</t>
  </si>
  <si>
    <t>Trombley, M</t>
  </si>
  <si>
    <t>DeJean, M</t>
  </si>
  <si>
    <t>Fogg, J</t>
  </si>
  <si>
    <t>Mota, G</t>
  </si>
  <si>
    <t>Prinz, B</t>
  </si>
  <si>
    <t>Cruz, N</t>
  </si>
  <si>
    <t>Mendoza, R</t>
  </si>
  <si>
    <t>King, R</t>
  </si>
  <si>
    <t>Van Poppel, T</t>
  </si>
  <si>
    <t>Osuna, A</t>
  </si>
  <si>
    <t>Cassanova, R</t>
  </si>
  <si>
    <t>Hundley, T</t>
  </si>
  <si>
    <t>Davis, B</t>
  </si>
  <si>
    <t>Barrett, M</t>
  </si>
  <si>
    <t>Molina, B</t>
  </si>
  <si>
    <t>Ausmus, B</t>
  </si>
  <si>
    <t>Melusky, M</t>
  </si>
  <si>
    <t>Hollandsworth, T</t>
  </si>
  <si>
    <t>Fletcher, D</t>
  </si>
  <si>
    <t>Diaz, E</t>
  </si>
  <si>
    <t>Matheny, M</t>
  </si>
  <si>
    <t>Marrero, E</t>
  </si>
  <si>
    <t>Petrick, B</t>
  </si>
  <si>
    <t>Pierzinski, AJ</t>
  </si>
  <si>
    <t>Blanco, H</t>
  </si>
  <si>
    <t>Varitek, J</t>
  </si>
  <si>
    <t>Arrojo, R</t>
  </si>
  <si>
    <t>Gagne, E</t>
  </si>
  <si>
    <t>Hill, B</t>
  </si>
  <si>
    <t>Clayton, R</t>
  </si>
  <si>
    <t>Bautista, D</t>
  </si>
  <si>
    <t>Byrd, M</t>
  </si>
  <si>
    <t>Everett, A</t>
  </si>
  <si>
    <t>Wells, V</t>
  </si>
  <si>
    <t>McLemore, M</t>
  </si>
  <si>
    <t>Durazo, E</t>
  </si>
  <si>
    <t>Benard, M</t>
  </si>
  <si>
    <t>Cuddyer, M</t>
  </si>
  <si>
    <t>Helms, W</t>
  </si>
  <si>
    <t>Offerman, J</t>
  </si>
  <si>
    <t>Fryman, T</t>
  </si>
  <si>
    <t>Mauer, J</t>
  </si>
  <si>
    <t>Gentry, G</t>
  </si>
  <si>
    <t>Liriano, P</t>
  </si>
  <si>
    <t>Myers, B</t>
  </si>
  <si>
    <t>Mench, K</t>
  </si>
  <si>
    <t>Roberts, D</t>
  </si>
  <si>
    <t>Tankersly, D</t>
  </si>
  <si>
    <t>Peavy, J</t>
  </si>
  <si>
    <t>Betemit, W</t>
  </si>
  <si>
    <t>Phelps, J</t>
  </si>
  <si>
    <t>Cust, J</t>
  </si>
  <si>
    <t>Hensen, D</t>
  </si>
  <si>
    <t>Spooneybarger, Ti</t>
  </si>
  <si>
    <t>Bichette, D</t>
  </si>
  <si>
    <t>Rauch, J</t>
  </si>
  <si>
    <t>Gobble, J</t>
  </si>
  <si>
    <t>Kotchman, C</t>
  </si>
  <si>
    <t>Mateo, R</t>
  </si>
  <si>
    <t>Teixeira, M</t>
  </si>
  <si>
    <t>Vander Wal, J</t>
  </si>
  <si>
    <t>Lofton, K</t>
  </si>
  <si>
    <t>Stynes, C</t>
  </si>
  <si>
    <t>Julio, J</t>
  </si>
  <si>
    <t>Glanville, D</t>
  </si>
  <si>
    <t>Wilson, C</t>
  </si>
  <si>
    <t>Haselman, B</t>
  </si>
  <si>
    <t>Fikac, J</t>
  </si>
  <si>
    <t>Gonzalez, W</t>
  </si>
  <si>
    <t>Nunez, V</t>
  </si>
  <si>
    <t>Santiago, B</t>
  </si>
  <si>
    <t>Tam, J</t>
  </si>
  <si>
    <t>Grudzielanek, M</t>
  </si>
  <si>
    <t>Daubach, B</t>
  </si>
  <si>
    <t>Lankford, R</t>
  </si>
  <si>
    <t>Bell, D</t>
  </si>
  <si>
    <t>Cabrera, J</t>
  </si>
  <si>
    <t>LaRue, J</t>
  </si>
  <si>
    <t>Stephenson, G</t>
  </si>
  <si>
    <t>Spivey, J</t>
  </si>
  <si>
    <t>Wilson, D</t>
  </si>
  <si>
    <t>Mayne, B</t>
  </si>
  <si>
    <t>Romero, JC</t>
  </si>
  <si>
    <t>Burba, D</t>
  </si>
  <si>
    <t>Mora, M</t>
  </si>
  <si>
    <t xml:space="preserve">Reichert, D </t>
  </si>
  <si>
    <t>Villone, R</t>
  </si>
  <si>
    <t>Sanchez, R</t>
  </si>
  <si>
    <t>Kapler, G</t>
  </si>
  <si>
    <t>Wright, D</t>
  </si>
  <si>
    <t>Castillo, F</t>
  </si>
  <si>
    <t>Hatteberg, S</t>
  </si>
  <si>
    <t>Ordonez, R</t>
  </si>
  <si>
    <t>Pavano, C</t>
  </si>
  <si>
    <t>Perez, O</t>
  </si>
  <si>
    <t>Winn, R</t>
  </si>
  <si>
    <t>Wells, B</t>
  </si>
  <si>
    <t>Truby, C</t>
  </si>
  <si>
    <t>DiFelice, M</t>
  </si>
  <si>
    <t>Payton, J</t>
  </si>
  <si>
    <t>Lewis, C</t>
  </si>
  <si>
    <t>Alomar, S</t>
  </si>
  <si>
    <t>Johnson, M</t>
  </si>
  <si>
    <t>Halama, J</t>
  </si>
  <si>
    <t>Jensen, R</t>
  </si>
  <si>
    <t>Mohr, D</t>
  </si>
  <si>
    <t>Fetters, M</t>
  </si>
  <si>
    <t>Politte, C</t>
  </si>
  <si>
    <t>Myers, M</t>
  </si>
  <si>
    <t>Hasegawa, S</t>
  </si>
  <si>
    <t>White, G</t>
  </si>
  <si>
    <t>Embree, A</t>
  </si>
  <si>
    <t>Hawkins, L</t>
  </si>
  <si>
    <t>Acevedo, Jo</t>
  </si>
  <si>
    <t>Riske, D</t>
  </si>
  <si>
    <t>Sierra, R</t>
  </si>
  <si>
    <t>Shumpert, T</t>
  </si>
  <si>
    <t>Hiljus, E</t>
  </si>
  <si>
    <t>Tejera, M</t>
  </si>
  <si>
    <t>Blum, G</t>
  </si>
  <si>
    <t>Lowe, S</t>
  </si>
  <si>
    <t>Carrara, G</t>
  </si>
  <si>
    <t>Irabu, H</t>
  </si>
  <si>
    <t>Simon, R</t>
  </si>
  <si>
    <t>Tomko, B</t>
  </si>
  <si>
    <t>Chen, B</t>
  </si>
  <si>
    <t>Gomez, C</t>
  </si>
  <si>
    <t>Rupe, R</t>
  </si>
  <si>
    <t>Beimel, J</t>
  </si>
  <si>
    <t>Mlicki, D</t>
  </si>
  <si>
    <t>Gil, G</t>
  </si>
  <si>
    <t>Cruz, D</t>
  </si>
  <si>
    <t>MINOR LEAGUE ROSTER</t>
  </si>
  <si>
    <t>TOTAL SALARY</t>
  </si>
  <si>
    <t>Gross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</si>
  <si>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</si>
  <si>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</si>
  <si>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</si>
  <si>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</si>
  <si>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</si>
  <si>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</si>
  <si>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</si>
  <si>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</si>
  <si>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</si>
  <si>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</si>
  <si>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</si>
  <si>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</si>
  <si>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</si>
  <si>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</si>
  <si>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</si>
  <si>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</si>
  <si>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</si>
  <si>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</si>
  <si>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Projected Prize Distribution</t>
  </si>
  <si>
    <t>2002 Summary</t>
  </si>
  <si>
    <t>Shaw, J</t>
  </si>
  <si>
    <t>Kennedy, J</t>
  </si>
  <si>
    <t>Lopez, R</t>
  </si>
  <si>
    <t>Tucker, TJ</t>
  </si>
  <si>
    <t>Adjust</t>
  </si>
  <si>
    <t>Mahay, R</t>
  </si>
  <si>
    <t>Oliver, D</t>
  </si>
  <si>
    <t>Lampkin, T</t>
  </si>
  <si>
    <t>Sauerbeck, S</t>
  </si>
  <si>
    <t>Redmond, M</t>
  </si>
  <si>
    <t>Acevedo, Ju</t>
  </si>
  <si>
    <t>Inge, B</t>
  </si>
  <si>
    <t>Oropesa, E</t>
  </si>
  <si>
    <t>Worrell, T</t>
  </si>
  <si>
    <t>Molina, B / Miller, W</t>
  </si>
  <si>
    <t>Fossum, C</t>
  </si>
  <si>
    <t>Henderson, R</t>
  </si>
  <si>
    <t>Owens, E</t>
  </si>
  <si>
    <t>Perry, H</t>
  </si>
  <si>
    <t>Miller, W / Molina, B</t>
  </si>
  <si>
    <t>Hernmansen, C</t>
  </si>
  <si>
    <t>Daal, O</t>
  </si>
  <si>
    <t>Wilson, T</t>
  </si>
  <si>
    <t>Estelella, B</t>
  </si>
  <si>
    <t>Bako, P</t>
  </si>
  <si>
    <t>Piatt, A</t>
  </si>
  <si>
    <t>Soriano, R</t>
  </si>
  <si>
    <t>Huff, A</t>
  </si>
  <si>
    <t>Jennings, J</t>
  </si>
  <si>
    <t>Harang, A</t>
  </si>
  <si>
    <t>Singleton, C</t>
  </si>
  <si>
    <t>Snelling, C</t>
  </si>
  <si>
    <t>Rivera, J</t>
  </si>
  <si>
    <t>Vizcaino, L</t>
  </si>
  <si>
    <t>Baerga, C</t>
  </si>
  <si>
    <t>Marte, D</t>
  </si>
  <si>
    <t>Moss, D</t>
  </si>
  <si>
    <t>Boehringer, B</t>
  </si>
  <si>
    <t>Graffanino, T</t>
  </si>
  <si>
    <t>Houston, T</t>
  </si>
  <si>
    <t>Minor, D</t>
  </si>
  <si>
    <t>Simontacchi, J</t>
  </si>
  <si>
    <t>Cordero, F</t>
  </si>
  <si>
    <t>Lilly, T</t>
  </si>
  <si>
    <t>Sanchez, A</t>
  </si>
  <si>
    <t>Fullmer, B</t>
  </si>
  <si>
    <t>Machowiak, R</t>
  </si>
  <si>
    <t>Ohka, T</t>
  </si>
  <si>
    <t>Reed, S</t>
  </si>
  <si>
    <t>Haynes, J</t>
  </si>
  <si>
    <t>Stechschulte, G</t>
  </si>
  <si>
    <t>Thomson, J</t>
  </si>
  <si>
    <t>Kielty, B</t>
  </si>
  <si>
    <t>Matthews Jr., G</t>
  </si>
  <si>
    <t>Santana, J</t>
  </si>
  <si>
    <t>Ibanez, R</t>
  </si>
  <si>
    <t>Butler, B</t>
  </si>
  <si>
    <t>Lackey, J</t>
  </si>
  <si>
    <t>Jimenez, D</t>
  </si>
  <si>
    <t>Jimenez, J</t>
  </si>
  <si>
    <t>Perez, Ol</t>
  </si>
  <si>
    <t>Bellhorn, M</t>
  </si>
  <si>
    <t>Wooten, S</t>
  </si>
  <si>
    <t>Vazquez, R</t>
  </si>
  <si>
    <t>Rusch / Renteria</t>
  </si>
  <si>
    <t>Renteria / Rusch</t>
  </si>
  <si>
    <t>Weber, B</t>
  </si>
  <si>
    <t>Bradford, C</t>
  </si>
  <si>
    <t>Bennett, G</t>
  </si>
  <si>
    <t>Galarraga, A</t>
  </si>
  <si>
    <t>Huckaby, K</t>
  </si>
  <si>
    <t>Hammond, C</t>
  </si>
  <si>
    <t>Hyzdu, A</t>
  </si>
  <si>
    <t>Mabry, J</t>
  </si>
  <si>
    <t>Martinez, V</t>
  </si>
  <si>
    <t>Saarloos, K</t>
  </si>
  <si>
    <t>Wilson, J</t>
  </si>
  <si>
    <t>Woodward, C</t>
  </si>
  <si>
    <t>Richard, C</t>
  </si>
  <si>
    <t>Wohlers, M</t>
  </si>
  <si>
    <t>Vizcaino, J</t>
  </si>
  <si>
    <t>Crawford, C</t>
  </si>
  <si>
    <t>Timlin, M</t>
  </si>
  <si>
    <t>Roa, J</t>
  </si>
  <si>
    <t>Benes, An</t>
  </si>
  <si>
    <t>Garcia, K</t>
  </si>
  <si>
    <t>Stark, D</t>
  </si>
  <si>
    <t>Franklin, R</t>
  </si>
  <si>
    <t>Munro, P</t>
  </si>
  <si>
    <t>Hendrickson, M</t>
  </si>
  <si>
    <t>Tucker, M</t>
  </si>
  <si>
    <t>Miller, J</t>
  </si>
  <si>
    <t>Benoit, J</t>
  </si>
  <si>
    <t>Maroth, M</t>
  </si>
  <si>
    <t>Lopez, A</t>
  </si>
  <si>
    <t>May, D</t>
  </si>
  <si>
    <t>Updated October 6, 2002 at 9 PM CT</t>
  </si>
  <si>
    <t>** Luis Gonzalez</t>
  </si>
  <si>
    <t>** Shawn Green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</si>
</sst>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b/>
      <sz val="12"/>
      <color indexed="12"/>
      <name val="Wide Latin"/>
      <family val="1"/>
    </font>
    <font>
      <b/>
      <sz val="12"/>
      <color indexed="10"/>
      <name val="Wide Latin"/>
      <family val="1"/>
    </font>
    <font>
      <sz val="10"/>
      <color indexed="10"/>
      <name val="Arial"/>
      <family val="0"/>
    </font>
    <font>
      <sz val="12"/>
      <name val="Arial"/>
      <family val="2"/>
    </font>
    <font>
      <sz val="14"/>
      <color indexed="10"/>
      <name val="Wide Latin"/>
      <family val="1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63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44" fontId="16" fillId="0" borderId="0" xfId="17" applyFont="1" applyAlignment="1">
      <alignment/>
    </xf>
    <xf numFmtId="0" fontId="17" fillId="2" borderId="0" xfId="0" applyFont="1" applyFill="1" applyAlignment="1">
      <alignment horizontal="right"/>
    </xf>
    <xf numFmtId="0" fontId="0" fillId="0" borderId="0" xfId="15" applyNumberFormat="1" applyAlignment="1" applyProtection="1">
      <alignment horizontal="center"/>
      <protection/>
    </xf>
    <xf numFmtId="0" fontId="0" fillId="0" borderId="0" xfId="17" applyNumberFormat="1" applyAlignment="1" applyProtection="1">
      <alignment horizontal="center"/>
      <protection/>
    </xf>
    <xf numFmtId="0" fontId="0" fillId="0" borderId="0" xfId="15" applyNumberFormat="1" applyFont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15" applyAlignment="1" applyProtection="1">
      <alignment horizontal="center"/>
      <protection locked="0"/>
    </xf>
    <xf numFmtId="0" fontId="0" fillId="0" borderId="0" xfId="15" applyNumberFormat="1" applyAlignment="1" applyProtection="1">
      <alignment horizontal="center"/>
      <protection locked="0"/>
    </xf>
    <xf numFmtId="44" fontId="0" fillId="0" borderId="0" xfId="17" applyAlignment="1" applyProtection="1">
      <alignment/>
      <protection locked="0"/>
    </xf>
    <xf numFmtId="44" fontId="1" fillId="0" borderId="0" xfId="17" applyFont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/>
      <protection locked="0"/>
    </xf>
    <xf numFmtId="44" fontId="1" fillId="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15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4" fontId="0" fillId="0" borderId="0" xfId="17" applyAlignment="1" applyProtection="1">
      <alignment/>
      <protection/>
    </xf>
    <xf numFmtId="43" fontId="0" fillId="0" borderId="0" xfId="15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3" fontId="0" fillId="0" borderId="0" xfId="15" applyFont="1" applyAlignment="1" applyProtection="1">
      <alignment horizontal="center"/>
      <protection locked="0"/>
    </xf>
    <xf numFmtId="0" fontId="0" fillId="0" borderId="0" xfId="15" applyNumberFormat="1" applyFont="1" applyAlignment="1" applyProtection="1">
      <alignment horizontal="center"/>
      <protection locked="0"/>
    </xf>
    <xf numFmtId="43" fontId="0" fillId="0" borderId="0" xfId="15" applyFont="1" applyAlignment="1" applyProtection="1">
      <alignment horizontal="center"/>
      <protection/>
    </xf>
    <xf numFmtId="43" fontId="0" fillId="0" borderId="0" xfId="15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74" fontId="18" fillId="0" borderId="0" xfId="15" applyNumberFormat="1" applyFont="1" applyAlignment="1">
      <alignment/>
    </xf>
    <xf numFmtId="43" fontId="18" fillId="0" borderId="0" xfId="15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4" fontId="20" fillId="0" borderId="0" xfId="15" applyNumberFormat="1" applyFont="1" applyAlignment="1">
      <alignment/>
    </xf>
    <xf numFmtId="43" fontId="20" fillId="0" borderId="0" xfId="15" applyFont="1" applyAlignment="1">
      <alignment/>
    </xf>
    <xf numFmtId="0" fontId="20" fillId="0" borderId="0" xfId="0" applyFont="1" applyAlignment="1">
      <alignment/>
    </xf>
    <xf numFmtId="44" fontId="20" fillId="0" borderId="0" xfId="17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43" fontId="2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44" fontId="21" fillId="0" borderId="0" xfId="17" applyFont="1" applyAlignment="1">
      <alignment horizontal="center"/>
    </xf>
    <xf numFmtId="43" fontId="0" fillId="0" borderId="0" xfId="0" applyNumberFormat="1" applyAlignment="1">
      <alignment/>
    </xf>
    <xf numFmtId="43" fontId="18" fillId="0" borderId="0" xfId="15" applyFont="1" applyAlignment="1">
      <alignment horizontal="center"/>
    </xf>
    <xf numFmtId="44" fontId="0" fillId="0" borderId="0" xfId="17" applyFont="1" applyAlignment="1" applyProtection="1">
      <alignment/>
      <protection locked="0"/>
    </xf>
    <xf numFmtId="0" fontId="19" fillId="0" borderId="0" xfId="0" applyFont="1" applyAlignment="1" quotePrefix="1">
      <alignment/>
    </xf>
    <xf numFmtId="43" fontId="14" fillId="0" borderId="0" xfId="15" applyFont="1" applyAlignment="1">
      <alignment horizontal="center"/>
    </xf>
    <xf numFmtId="43" fontId="18" fillId="0" borderId="0" xfId="15" applyFont="1" applyAlignment="1">
      <alignment horizontal="center"/>
    </xf>
    <xf numFmtId="0" fontId="21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4" fontId="21" fillId="0" borderId="0" xfId="17" applyFont="1" applyAlignment="1">
      <alignment horizontal="center"/>
    </xf>
    <xf numFmtId="43" fontId="16" fillId="0" borderId="0" xfId="15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.7109375" style="0" customWidth="1"/>
    <col min="3" max="3" width="6.7109375" style="0" customWidth="1"/>
    <col min="4" max="4" width="7.7109375" style="0" customWidth="1"/>
    <col min="5" max="5" width="6.7109375" style="0" customWidth="1"/>
    <col min="6" max="6" width="7.7109375" style="0" customWidth="1"/>
    <col min="7" max="8" width="6.7109375" style="0" customWidth="1"/>
    <col min="9" max="9" width="7.7109375" style="0" customWidth="1"/>
    <col min="10" max="10" width="1.7109375" style="0" customWidth="1"/>
    <col min="11" max="11" width="6.7109375" style="0" customWidth="1"/>
    <col min="12" max="12" width="7.7109375" style="0" customWidth="1"/>
    <col min="13" max="13" width="1.7109375" style="0" customWidth="1"/>
    <col min="14" max="14" width="6.7109375" style="0" customWidth="1"/>
    <col min="15" max="15" width="7.7109375" style="0" customWidth="1"/>
    <col min="16" max="16" width="1.7109375" style="0" customWidth="1"/>
    <col min="17" max="17" width="6.7109375" style="0" customWidth="1"/>
    <col min="18" max="18" width="7.7109375" style="0" customWidth="1"/>
    <col min="19" max="19" width="1.7109375" style="0" customWidth="1"/>
    <col min="20" max="20" width="6.7109375" style="0" customWidth="1"/>
    <col min="21" max="21" width="7.7109375" style="0" customWidth="1"/>
  </cols>
  <sheetData>
    <row r="1" spans="1:21" ht="18.75">
      <c r="A1" s="4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2" t="s">
        <v>716</v>
      </c>
    </row>
    <row r="2" ht="7.5" customHeight="1"/>
    <row r="3" spans="3:21" s="2" customFormat="1" ht="15" customHeight="1">
      <c r="C3" s="72">
        <v>2002</v>
      </c>
      <c r="D3" s="72"/>
      <c r="E3" s="72"/>
      <c r="F3" s="72"/>
      <c r="G3" s="72"/>
      <c r="H3" s="72"/>
      <c r="I3" s="72"/>
      <c r="J3" s="3"/>
      <c r="K3" s="72">
        <v>2003</v>
      </c>
      <c r="L3" s="72"/>
      <c r="M3" s="3"/>
      <c r="N3" s="72">
        <v>2004</v>
      </c>
      <c r="O3" s="72"/>
      <c r="P3" s="3"/>
      <c r="Q3" s="72">
        <v>2005</v>
      </c>
      <c r="R3" s="72"/>
      <c r="S3" s="3"/>
      <c r="T3" s="72">
        <v>2006</v>
      </c>
      <c r="U3" s="72"/>
    </row>
    <row r="4" spans="1:21" s="2" customFormat="1" ht="7.5" customHeight="1">
      <c r="A4" s="5"/>
      <c r="B4" s="5"/>
      <c r="C4" s="6"/>
      <c r="D4" s="6"/>
      <c r="E4" s="6"/>
      <c r="F4" s="6"/>
      <c r="G4" s="6"/>
      <c r="H4" s="6"/>
      <c r="I4" s="6"/>
      <c r="J4" s="3"/>
      <c r="K4" s="7"/>
      <c r="L4" s="7"/>
      <c r="M4" s="3"/>
      <c r="N4" s="6"/>
      <c r="O4" s="6"/>
      <c r="P4" s="3"/>
      <c r="Q4" s="7"/>
      <c r="R4" s="7"/>
      <c r="S4" s="3"/>
      <c r="T4" s="6"/>
      <c r="U4" s="6"/>
    </row>
    <row r="5" spans="1:21" s="51" customFormat="1" ht="15">
      <c r="A5" s="57" t="s">
        <v>5</v>
      </c>
      <c r="C5" s="56" t="s">
        <v>2</v>
      </c>
      <c r="D5" s="56" t="s">
        <v>599</v>
      </c>
      <c r="E5" s="56" t="s">
        <v>624</v>
      </c>
      <c r="F5" s="56" t="s">
        <v>600</v>
      </c>
      <c r="G5" s="56" t="s">
        <v>26</v>
      </c>
      <c r="H5" s="56" t="s">
        <v>601</v>
      </c>
      <c r="I5" s="56" t="s">
        <v>602</v>
      </c>
      <c r="J5" s="8"/>
      <c r="K5" s="56" t="s">
        <v>2</v>
      </c>
      <c r="L5" s="56" t="s">
        <v>3</v>
      </c>
      <c r="M5" s="8"/>
      <c r="N5" s="56" t="s">
        <v>2</v>
      </c>
      <c r="O5" s="56" t="s">
        <v>3</v>
      </c>
      <c r="P5" s="8"/>
      <c r="Q5" s="56" t="s">
        <v>2</v>
      </c>
      <c r="R5" s="56" t="s">
        <v>3</v>
      </c>
      <c r="S5" s="8"/>
      <c r="T5" s="56" t="s">
        <v>2</v>
      </c>
      <c r="U5" s="56" t="s">
        <v>3</v>
      </c>
    </row>
    <row r="6" s="2" customFormat="1" ht="7.5" customHeight="1"/>
    <row r="7" spans="1:21" s="51" customFormat="1" ht="15" customHeight="1">
      <c r="A7" s="10" t="s">
        <v>19</v>
      </c>
      <c r="C7" s="52">
        <f>+COUNTIF(Morris!$I$5:$I$32,"&gt;0")</f>
        <v>28</v>
      </c>
      <c r="D7" s="53">
        <f>Morris!I57</f>
        <v>69.24999999999999</v>
      </c>
      <c r="E7" s="53">
        <v>1.1</v>
      </c>
      <c r="F7" s="53">
        <f aca="true" t="shared" si="0" ref="F7:F26">+D7-E7</f>
        <v>68.14999999999999</v>
      </c>
      <c r="G7" s="53">
        <f aca="true" t="shared" si="1" ref="G7:G26">+ROUND(IF(F7&gt;($H$31*1.1),(4*(F7-1.1*$H$31)+$H$31*0.1),IF(F7&gt;$H$31,F7-$H$31,0)),2)</f>
        <v>57.6</v>
      </c>
      <c r="H7" s="53">
        <f>+Morris!I70</f>
        <v>0</v>
      </c>
      <c r="I7" s="58">
        <f aca="true" t="shared" si="2" ref="I7:I26">+F7+G7+H7</f>
        <v>125.75</v>
      </c>
      <c r="J7" s="54"/>
      <c r="K7" s="52">
        <f>+COUNTIF(Morris!$J$5:$J$32,"&gt;0")</f>
        <v>18</v>
      </c>
      <c r="L7" s="53">
        <f>Morris!J57</f>
        <v>59.349999999999994</v>
      </c>
      <c r="M7" s="54"/>
      <c r="N7" s="52">
        <f>+COUNTIF(Morris!$K$5:$K$32,"&gt;0")</f>
        <v>15</v>
      </c>
      <c r="O7" s="53">
        <f>Morris!K57</f>
        <v>47.49999999999999</v>
      </c>
      <c r="P7" s="54"/>
      <c r="Q7" s="52">
        <f>+COUNTIF(Morris!$L$5:$L$32,"&gt;0")</f>
        <v>7</v>
      </c>
      <c r="R7" s="53">
        <f>Morris!L57</f>
        <v>20.1</v>
      </c>
      <c r="S7" s="54"/>
      <c r="T7" s="52">
        <f>+COUNTIF(Morris!$M$5:$M$32,"&gt;0")</f>
        <v>5</v>
      </c>
      <c r="U7" s="53">
        <f>Morris!M57</f>
        <v>13.9</v>
      </c>
    </row>
    <row r="8" spans="1:21" s="51" customFormat="1" ht="15" customHeight="1">
      <c r="A8" s="10" t="s">
        <v>16</v>
      </c>
      <c r="C8" s="52">
        <f>+COUNTIF(Hunt!$I$5:$I$32,"&gt;0")</f>
        <v>28</v>
      </c>
      <c r="D8" s="53">
        <f>Hunt!I74</f>
        <v>67.80000000000001</v>
      </c>
      <c r="E8" s="53">
        <v>1.5</v>
      </c>
      <c r="F8" s="53">
        <f t="shared" si="0"/>
        <v>66.30000000000001</v>
      </c>
      <c r="G8" s="53">
        <f t="shared" si="1"/>
        <v>50.2</v>
      </c>
      <c r="H8" s="53">
        <f>+Hunt!I87</f>
        <v>0</v>
      </c>
      <c r="I8" s="58">
        <f t="shared" si="2"/>
        <v>116.50000000000001</v>
      </c>
      <c r="J8" s="54"/>
      <c r="K8" s="52">
        <f>+COUNTIF(Hunt!$J$5:$J$32,"&gt;0")</f>
        <v>11</v>
      </c>
      <c r="L8" s="53">
        <f>Hunt!J74</f>
        <v>22</v>
      </c>
      <c r="M8" s="54"/>
      <c r="N8" s="52">
        <f>+COUNTIF(Hunt!$K$5:$K$32,"&gt;0")</f>
        <v>11</v>
      </c>
      <c r="O8" s="53">
        <f>Hunt!K74</f>
        <v>22</v>
      </c>
      <c r="P8" s="54"/>
      <c r="Q8" s="52">
        <f>+COUNTIF(Hunt!$L$5:$L$32,"&gt;0")</f>
        <v>11</v>
      </c>
      <c r="R8" s="53">
        <f>Hunt!L74</f>
        <v>21.349999999999998</v>
      </c>
      <c r="S8" s="54"/>
      <c r="T8" s="52">
        <f>+COUNTIF(Hunt!$M$5:$M$32,"&gt;0")</f>
        <v>9</v>
      </c>
      <c r="U8" s="53">
        <f>Hunt!M74</f>
        <v>15.45</v>
      </c>
    </row>
    <row r="9" spans="1:21" s="51" customFormat="1" ht="15" customHeight="1">
      <c r="A9" s="10" t="s">
        <v>22</v>
      </c>
      <c r="C9" s="52">
        <f>+COUNTIF(Rittenhouse!$I$5:$I$32,"&gt;0")</f>
        <v>28</v>
      </c>
      <c r="D9" s="53">
        <f>Rittenhouse!I57</f>
        <v>66.2</v>
      </c>
      <c r="E9" s="53">
        <v>0</v>
      </c>
      <c r="F9" s="53">
        <f t="shared" si="0"/>
        <v>66.2</v>
      </c>
      <c r="G9" s="53">
        <f t="shared" si="1"/>
        <v>49.8</v>
      </c>
      <c r="H9" s="53">
        <f>+Rittenhouse!I70</f>
        <v>0</v>
      </c>
      <c r="I9" s="58">
        <f t="shared" si="2"/>
        <v>116</v>
      </c>
      <c r="J9" s="54"/>
      <c r="K9" s="52">
        <f>+COUNTIF(Rittenhouse!$J$5:$J$32,"&gt;0")</f>
        <v>7</v>
      </c>
      <c r="L9" s="53">
        <f>Rittenhouse!J57</f>
        <v>23.7</v>
      </c>
      <c r="M9" s="54"/>
      <c r="N9" s="52">
        <f>+COUNTIF(Rittenhouse!$K$5:$K$32,"&gt;0")</f>
        <v>7</v>
      </c>
      <c r="O9" s="53">
        <f>Rittenhouse!K57</f>
        <v>23.7</v>
      </c>
      <c r="P9" s="54"/>
      <c r="Q9" s="52">
        <f>+COUNTIF(Rittenhouse!$L$5:$L$32,"&gt;0")</f>
        <v>5</v>
      </c>
      <c r="R9" s="53">
        <f>Rittenhouse!L57</f>
        <v>11.7</v>
      </c>
      <c r="S9" s="54"/>
      <c r="T9" s="52">
        <f>+COUNTIF(Rittenhouse!$M$5:$M$32,"&gt;0")</f>
        <v>4</v>
      </c>
      <c r="U9" s="53">
        <f>Rittenhouse!M57</f>
        <v>7.9</v>
      </c>
    </row>
    <row r="10" spans="1:21" s="51" customFormat="1" ht="15" customHeight="1">
      <c r="A10" s="10" t="s">
        <v>100</v>
      </c>
      <c r="C10" s="52">
        <f>+COUNTIF(Hudson!$I$5:$I$32,"&gt;0")</f>
        <v>28</v>
      </c>
      <c r="D10" s="53">
        <f>Hudson!I57</f>
        <v>66.10000000000001</v>
      </c>
      <c r="E10" s="53">
        <v>0</v>
      </c>
      <c r="F10" s="53">
        <f t="shared" si="0"/>
        <v>66.10000000000001</v>
      </c>
      <c r="G10" s="53">
        <f t="shared" si="1"/>
        <v>49.4</v>
      </c>
      <c r="H10" s="53">
        <f>+Hudson!I70</f>
        <v>0</v>
      </c>
      <c r="I10" s="58">
        <f t="shared" si="2"/>
        <v>115.5</v>
      </c>
      <c r="J10" s="54"/>
      <c r="K10" s="52">
        <f>+COUNTIF(Hudson!$J$5:$J$32,"&gt;0")</f>
        <v>13</v>
      </c>
      <c r="L10" s="53">
        <f>Hudson!J57</f>
        <v>35.900000000000006</v>
      </c>
      <c r="M10" s="54"/>
      <c r="N10" s="52">
        <f>+COUNTIF(Hudson!$K$5:$K$32,"&gt;0")</f>
        <v>9</v>
      </c>
      <c r="O10" s="53">
        <f>Hudson!K57</f>
        <v>19.6</v>
      </c>
      <c r="P10" s="54"/>
      <c r="Q10" s="52">
        <f>+COUNTIF(Hudson!$L$5:$L$32,"&gt;0")</f>
        <v>9</v>
      </c>
      <c r="R10" s="53">
        <f>Hudson!L57</f>
        <v>19.6</v>
      </c>
      <c r="S10" s="54"/>
      <c r="T10" s="52">
        <f>+COUNTIF(Hudson!$M$5:$M$32,"&gt;0")</f>
        <v>9</v>
      </c>
      <c r="U10" s="53">
        <f>Hudson!M57</f>
        <v>19.6</v>
      </c>
    </row>
    <row r="11" spans="1:21" s="51" customFormat="1" ht="15" customHeight="1">
      <c r="A11" s="10" t="s">
        <v>15</v>
      </c>
      <c r="C11" s="52">
        <f>+COUNTIF(Griswold!$I$5:$I$32,"&gt;0")</f>
        <v>28</v>
      </c>
      <c r="D11" s="53">
        <f>Griswold!I62</f>
        <v>68.9</v>
      </c>
      <c r="E11" s="53">
        <v>5.2</v>
      </c>
      <c r="F11" s="53">
        <f>+D11-E11</f>
        <v>63.7</v>
      </c>
      <c r="G11" s="53">
        <f t="shared" si="1"/>
        <v>39.8</v>
      </c>
      <c r="H11" s="53">
        <f>+Griswold!I75</f>
        <v>0</v>
      </c>
      <c r="I11" s="58">
        <f>+F11+G11+H11</f>
        <v>103.5</v>
      </c>
      <c r="J11" s="54"/>
      <c r="K11" s="52">
        <f>+COUNTIF(Griswold!$J$5:$J$32,"&gt;0")</f>
        <v>18</v>
      </c>
      <c r="L11" s="53">
        <f>Griswold!J62</f>
        <v>46.65</v>
      </c>
      <c r="M11" s="54"/>
      <c r="N11" s="52">
        <f>+COUNTIF(Griswold!$K$5:$K$32,"&gt;0")</f>
        <v>16</v>
      </c>
      <c r="O11" s="53">
        <f>Griswold!K62</f>
        <v>43.199999999999996</v>
      </c>
      <c r="P11" s="54"/>
      <c r="Q11" s="52">
        <f>+COUNTIF(Griswold!$L$5:$L$32,"&gt;0")</f>
        <v>11</v>
      </c>
      <c r="R11" s="53">
        <f>Griswold!L62</f>
        <v>20.6</v>
      </c>
      <c r="S11" s="54"/>
      <c r="T11" s="52">
        <f>+COUNTIF(Griswold!$M$5:$M$32,"&gt;0")</f>
        <v>11</v>
      </c>
      <c r="U11" s="53">
        <f>Griswold!M62</f>
        <v>20.6</v>
      </c>
    </row>
    <row r="12" spans="1:21" s="51" customFormat="1" ht="15" customHeight="1">
      <c r="A12" s="10" t="s">
        <v>29</v>
      </c>
      <c r="C12" s="52">
        <f>+COUNTIF(Garry!$I$5:$I$32,"&gt;0")</f>
        <v>28</v>
      </c>
      <c r="D12" s="53">
        <f>Garry!I57</f>
        <v>61.400000000000006</v>
      </c>
      <c r="E12" s="53">
        <v>0</v>
      </c>
      <c r="F12" s="53">
        <f t="shared" si="0"/>
        <v>61.400000000000006</v>
      </c>
      <c r="G12" s="53">
        <f t="shared" si="1"/>
        <v>30.6</v>
      </c>
      <c r="H12" s="53">
        <f>+Garry!I70</f>
        <v>0</v>
      </c>
      <c r="I12" s="58">
        <f t="shared" si="2"/>
        <v>92</v>
      </c>
      <c r="J12" s="54"/>
      <c r="K12" s="52">
        <f>+COUNTIF(Garry!$J$5:$J$32,"&gt;0")</f>
        <v>10</v>
      </c>
      <c r="L12" s="53">
        <f>Garry!J57</f>
        <v>31.300000000000004</v>
      </c>
      <c r="M12" s="54"/>
      <c r="N12" s="52">
        <f>+COUNTIF(Garry!$K$5:$K$32,"&gt;0")</f>
        <v>9</v>
      </c>
      <c r="O12" s="53">
        <f>Garry!K57</f>
        <v>29.300000000000004</v>
      </c>
      <c r="P12" s="54"/>
      <c r="Q12" s="52">
        <f>+COUNTIF(Garry!$L$5:$L$32,"&gt;0")</f>
        <v>3</v>
      </c>
      <c r="R12" s="53">
        <f>Garry!L57</f>
        <v>7.6000000000000005</v>
      </c>
      <c r="S12" s="54"/>
      <c r="T12" s="52">
        <f>+COUNTIF(Garry!$M$5:$M$32,"&gt;0")</f>
        <v>3</v>
      </c>
      <c r="U12" s="53">
        <f>Garry!M57</f>
        <v>7.6000000000000005</v>
      </c>
    </row>
    <row r="13" spans="1:21" s="51" customFormat="1" ht="15" customHeight="1">
      <c r="A13" s="10" t="s">
        <v>9</v>
      </c>
      <c r="C13" s="52">
        <f>+COUNTIF(Boyd!$I$5:$I$32,"&gt;0")</f>
        <v>28</v>
      </c>
      <c r="D13" s="53">
        <f>Boyd!I66</f>
        <v>59.7</v>
      </c>
      <c r="E13" s="53">
        <v>0</v>
      </c>
      <c r="F13" s="53">
        <f t="shared" si="0"/>
        <v>59.7</v>
      </c>
      <c r="G13" s="53">
        <f t="shared" si="1"/>
        <v>23.8</v>
      </c>
      <c r="H13" s="53">
        <f>+Boyd!I79</f>
        <v>0</v>
      </c>
      <c r="I13" s="58">
        <f t="shared" si="2"/>
        <v>83.5</v>
      </c>
      <c r="J13" s="55"/>
      <c r="K13" s="52">
        <f>+COUNTIF(Boyd!$J$5:$J$32,"&gt;0")</f>
        <v>14</v>
      </c>
      <c r="L13" s="53">
        <f>Boyd!J66</f>
        <v>32.6</v>
      </c>
      <c r="M13" s="54"/>
      <c r="N13" s="52">
        <f>+COUNTIF(Boyd!$K$5:$K$32,"&gt;0")</f>
        <v>10</v>
      </c>
      <c r="O13" s="53">
        <f>Boyd!K66</f>
        <v>17.6</v>
      </c>
      <c r="P13" s="54"/>
      <c r="Q13" s="52">
        <f>+COUNTIF(Boyd!$L$5:$L$32,"&gt;0")</f>
        <v>7</v>
      </c>
      <c r="R13" s="53">
        <f>Boyd!L66</f>
        <v>11.100000000000001</v>
      </c>
      <c r="S13" s="54"/>
      <c r="T13" s="52">
        <f>+COUNTIF(Boyd!$M$5:$M$32,"&gt;0")</f>
        <v>7</v>
      </c>
      <c r="U13" s="53">
        <f>Boyd!M66</f>
        <v>11.100000000000001</v>
      </c>
    </row>
    <row r="14" spans="1:21" s="51" customFormat="1" ht="15" customHeight="1">
      <c r="A14" s="10" t="s">
        <v>11</v>
      </c>
      <c r="C14" s="52">
        <f>+COUNTIF(Deffner!$I$5:$I$32,"&gt;0")</f>
        <v>27</v>
      </c>
      <c r="D14" s="53">
        <f>+Deffner!I57</f>
        <v>59.25</v>
      </c>
      <c r="E14" s="53">
        <v>0</v>
      </c>
      <c r="F14" s="53">
        <f t="shared" si="0"/>
        <v>59.25</v>
      </c>
      <c r="G14" s="53">
        <f t="shared" si="1"/>
        <v>22</v>
      </c>
      <c r="H14" s="53">
        <f>+Deffner!I70</f>
        <v>0</v>
      </c>
      <c r="I14" s="58">
        <f t="shared" si="2"/>
        <v>81.25</v>
      </c>
      <c r="J14" s="54"/>
      <c r="K14" s="52">
        <f>+COUNTIF(Deffner!$J$5:$J$32,"&gt;0")</f>
        <v>15</v>
      </c>
      <c r="L14" s="53">
        <f>+Deffner!J57</f>
        <v>41.75</v>
      </c>
      <c r="M14" s="54"/>
      <c r="N14" s="52">
        <f>+COUNTIF(Deffner!$K$5:$K$32,"&gt;0")</f>
        <v>5</v>
      </c>
      <c r="O14" s="53">
        <f>+Deffner!K57</f>
        <v>13.8</v>
      </c>
      <c r="P14" s="54"/>
      <c r="Q14" s="52">
        <f>+COUNTIF(Deffner!$L$5:$L$32,"&gt;0")</f>
        <v>2</v>
      </c>
      <c r="R14" s="53">
        <f>+Deffner!L57</f>
        <v>1</v>
      </c>
      <c r="S14" s="54"/>
      <c r="T14" s="52">
        <f>+COUNTIF(Deffner!$M$5:$M$32,"&gt;0")</f>
        <v>0</v>
      </c>
      <c r="U14" s="53">
        <f>+Deffner!M57</f>
        <v>0</v>
      </c>
    </row>
    <row r="15" spans="1:21" s="51" customFormat="1" ht="15" customHeight="1">
      <c r="A15" s="10" t="s">
        <v>23</v>
      </c>
      <c r="C15" s="52">
        <f>+COUNTIF(Waldusky!$I$5:$I$32,"&gt;0")</f>
        <v>28</v>
      </c>
      <c r="D15" s="53">
        <f>Waldusky!I59</f>
        <v>58.050000000000004</v>
      </c>
      <c r="E15" s="53">
        <v>0</v>
      </c>
      <c r="F15" s="53">
        <f t="shared" si="0"/>
        <v>58.050000000000004</v>
      </c>
      <c r="G15" s="53">
        <f t="shared" si="1"/>
        <v>17.2</v>
      </c>
      <c r="H15" s="53">
        <f>+Waldusky!I72</f>
        <v>0</v>
      </c>
      <c r="I15" s="58">
        <f t="shared" si="2"/>
        <v>75.25</v>
      </c>
      <c r="J15" s="54"/>
      <c r="K15" s="52">
        <f>+COUNTIF(Waldusky!$J$5:$J$32,"&gt;0")</f>
        <v>14</v>
      </c>
      <c r="L15" s="53">
        <f>Waldusky!J59</f>
        <v>32.150000000000006</v>
      </c>
      <c r="M15" s="54"/>
      <c r="N15" s="52">
        <f>+COUNTIF(Waldusky!$K$5:$K$32,"&gt;0")</f>
        <v>8</v>
      </c>
      <c r="O15" s="53">
        <f>Waldusky!K59</f>
        <v>18.4</v>
      </c>
      <c r="P15" s="54"/>
      <c r="Q15" s="52">
        <f>+COUNTIF(Waldusky!$L$5:$L$32,"&gt;0")</f>
        <v>3</v>
      </c>
      <c r="R15" s="53">
        <f>Waldusky!L59</f>
        <v>5.5</v>
      </c>
      <c r="S15" s="54"/>
      <c r="T15" s="52">
        <f>+COUNTIF(Waldusky!$M$5:$M$32,"&gt;0")</f>
        <v>3</v>
      </c>
      <c r="U15" s="53">
        <f>Waldusky!M59</f>
        <v>5.5</v>
      </c>
    </row>
    <row r="16" spans="1:21" s="51" customFormat="1" ht="15" customHeight="1">
      <c r="A16" s="10" t="s">
        <v>8</v>
      </c>
      <c r="C16" s="52">
        <f>+COUNTIF(Barton!$I$5:$I$32,"&gt;0")</f>
        <v>28</v>
      </c>
      <c r="D16" s="53">
        <f>+Barton!I69</f>
        <v>58.800000000000004</v>
      </c>
      <c r="E16" s="53">
        <v>1</v>
      </c>
      <c r="F16" s="53">
        <f t="shared" si="0"/>
        <v>57.800000000000004</v>
      </c>
      <c r="G16" s="53">
        <f t="shared" si="1"/>
        <v>16.2</v>
      </c>
      <c r="H16" s="53">
        <f>+Barton!I82</f>
        <v>0</v>
      </c>
      <c r="I16" s="58">
        <f t="shared" si="2"/>
        <v>74</v>
      </c>
      <c r="J16" s="54"/>
      <c r="K16" s="52">
        <f>+COUNTIF(Barton!$J$5:$J$32,"&gt;0")</f>
        <v>15</v>
      </c>
      <c r="L16" s="53">
        <f>+Barton!J69</f>
        <v>27.75</v>
      </c>
      <c r="M16" s="54"/>
      <c r="N16" s="52">
        <f>+COUNTIF(Barton!$K$5:$K$32,"&gt;0")</f>
        <v>14</v>
      </c>
      <c r="O16" s="53">
        <f>+Barton!K69</f>
        <v>22.049999999999997</v>
      </c>
      <c r="P16" s="54"/>
      <c r="Q16" s="52">
        <f>+COUNTIF(Barton!$L$5:$L$32,"&gt;0")</f>
        <v>9</v>
      </c>
      <c r="R16" s="53">
        <f>+Barton!L69</f>
        <v>11.85</v>
      </c>
      <c r="S16" s="54"/>
      <c r="T16" s="52">
        <f>+COUNTIF(Barton!$M$5:$M$32,"&gt;0")</f>
        <v>9</v>
      </c>
      <c r="U16" s="53">
        <f>+Barton!M69</f>
        <v>11.85</v>
      </c>
    </row>
    <row r="17" spans="1:21" s="51" customFormat="1" ht="15" customHeight="1">
      <c r="A17" s="10" t="s">
        <v>17</v>
      </c>
      <c r="C17" s="52">
        <f>+COUNTIF(Koziol!$I$5:$I$32,"&gt;0")</f>
        <v>28</v>
      </c>
      <c r="D17" s="53">
        <f>Koziol!I57</f>
        <v>56.85</v>
      </c>
      <c r="E17" s="53">
        <v>0</v>
      </c>
      <c r="F17" s="53">
        <f t="shared" si="0"/>
        <v>56.85</v>
      </c>
      <c r="G17" s="53">
        <f t="shared" si="1"/>
        <v>12.4</v>
      </c>
      <c r="H17" s="53">
        <f>+Koziol!I70</f>
        <v>0</v>
      </c>
      <c r="I17" s="58">
        <f t="shared" si="2"/>
        <v>69.25</v>
      </c>
      <c r="J17" s="54"/>
      <c r="K17" s="52">
        <f>+COUNTIF(Koziol!$J$5:$J$32,"&gt;0")</f>
        <v>16</v>
      </c>
      <c r="L17" s="53">
        <f>Koziol!J57</f>
        <v>41.099999999999994</v>
      </c>
      <c r="M17" s="54"/>
      <c r="N17" s="52">
        <f>+COUNTIF(Koziol!$K$5:$K$32,"&gt;0")</f>
        <v>10</v>
      </c>
      <c r="O17" s="53">
        <f>Koziol!K57</f>
        <v>20.8</v>
      </c>
      <c r="P17" s="54"/>
      <c r="Q17" s="52">
        <f>+COUNTIF(Koziol!$L$5:$L$32,"&gt;0")</f>
        <v>3</v>
      </c>
      <c r="R17" s="53">
        <f>Koziol!L57</f>
        <v>6.5</v>
      </c>
      <c r="S17" s="54"/>
      <c r="T17" s="52">
        <f>+COUNTIF(Koziol!$M$5:$M$32,"&gt;0")</f>
        <v>3</v>
      </c>
      <c r="U17" s="53">
        <f>Koziol!M57</f>
        <v>6.5</v>
      </c>
    </row>
    <row r="18" spans="1:21" s="51" customFormat="1" ht="15" customHeight="1">
      <c r="A18" s="10" t="s">
        <v>25</v>
      </c>
      <c r="C18" s="52">
        <f>+COUNTIF(WoodfordW!$I$5:$I$32,"&gt;0")</f>
        <v>28</v>
      </c>
      <c r="D18" s="53">
        <f>WoodfordW!I57</f>
        <v>56.6</v>
      </c>
      <c r="E18" s="53">
        <v>1.5</v>
      </c>
      <c r="F18" s="53">
        <f t="shared" si="0"/>
        <v>55.1</v>
      </c>
      <c r="G18" s="53">
        <f t="shared" si="1"/>
        <v>5.4</v>
      </c>
      <c r="H18" s="53">
        <f>+WoodfordW!I70</f>
        <v>0</v>
      </c>
      <c r="I18" s="58">
        <f t="shared" si="2"/>
        <v>60.5</v>
      </c>
      <c r="J18" s="54"/>
      <c r="K18" s="52">
        <f>+COUNTIF(WoodfordW!$J$5:$J$32,"&gt;0")</f>
        <v>15</v>
      </c>
      <c r="L18" s="53">
        <f>WoodfordW!J57</f>
        <v>29.950000000000003</v>
      </c>
      <c r="M18" s="54"/>
      <c r="N18" s="52">
        <f>+COUNTIF(WoodfordW!$K$5:$K$32,"&gt;0")</f>
        <v>8</v>
      </c>
      <c r="O18" s="53">
        <f>WoodfordW!K57</f>
        <v>11.250000000000002</v>
      </c>
      <c r="P18" s="54"/>
      <c r="Q18" s="52">
        <f>+COUNTIF(WoodfordW!$L$5:$L$32,"&gt;0")</f>
        <v>8</v>
      </c>
      <c r="R18" s="53">
        <f>WoodfordW!L57</f>
        <v>11.000000000000002</v>
      </c>
      <c r="S18" s="54"/>
      <c r="T18" s="52">
        <f>+COUNTIF(WoodfordW!$M$5:$M$32,"&gt;0")</f>
        <v>8</v>
      </c>
      <c r="U18" s="53">
        <f>WoodfordW!M57</f>
        <v>11.000000000000002</v>
      </c>
    </row>
    <row r="19" spans="1:21" s="51" customFormat="1" ht="15" customHeight="1">
      <c r="A19" s="10" t="s">
        <v>13</v>
      </c>
      <c r="C19" s="52">
        <f>+COUNTIF(Furrer!$I$5:$I$32,"&gt;0")</f>
        <v>28</v>
      </c>
      <c r="D19" s="53">
        <f>Furrer!I57</f>
        <v>55.99999999999999</v>
      </c>
      <c r="E19" s="53">
        <v>1.3</v>
      </c>
      <c r="F19" s="53">
        <f t="shared" si="0"/>
        <v>54.699999999999996</v>
      </c>
      <c r="G19" s="53">
        <f t="shared" si="1"/>
        <v>4.7</v>
      </c>
      <c r="H19" s="53">
        <f>+Furrer!I70</f>
        <v>0</v>
      </c>
      <c r="I19" s="58">
        <f t="shared" si="2"/>
        <v>59.4</v>
      </c>
      <c r="J19" s="54"/>
      <c r="K19" s="52">
        <f>+COUNTIF(Furrer!$J$5:$J$32,"&gt;0")</f>
        <v>16</v>
      </c>
      <c r="L19" s="53">
        <f>Furrer!J57</f>
        <v>39.7</v>
      </c>
      <c r="M19" s="54"/>
      <c r="N19" s="52">
        <f>+COUNTIF(Furrer!$K$5:$K$32,"&gt;0")</f>
        <v>11</v>
      </c>
      <c r="O19" s="53">
        <f>Furrer!K57</f>
        <v>35.2</v>
      </c>
      <c r="P19" s="54"/>
      <c r="Q19" s="52">
        <f>+COUNTIF(Furrer!$L$5:$L$32,"&gt;0")</f>
        <v>8</v>
      </c>
      <c r="R19" s="53">
        <f>Furrer!L57</f>
        <v>17.2</v>
      </c>
      <c r="S19" s="54"/>
      <c r="T19" s="52">
        <f>+COUNTIF(Furrer!$M$5:$M$32,"&gt;0")</f>
        <v>4</v>
      </c>
      <c r="U19" s="53">
        <f>Furrer!M57</f>
        <v>6.800000000000001</v>
      </c>
    </row>
    <row r="20" spans="1:21" s="51" customFormat="1" ht="15" customHeight="1">
      <c r="A20" s="10" t="s">
        <v>10</v>
      </c>
      <c r="C20" s="52">
        <f>+COUNTIF(Cadmus!$I$5:$I$32,"&gt;0")</f>
        <v>28</v>
      </c>
      <c r="D20" s="53">
        <f>Cadmus!I57</f>
        <v>55.95</v>
      </c>
      <c r="E20" s="53">
        <v>1.6</v>
      </c>
      <c r="F20" s="53">
        <f t="shared" si="0"/>
        <v>54.35</v>
      </c>
      <c r="G20" s="53">
        <f t="shared" si="1"/>
        <v>4.35</v>
      </c>
      <c r="H20" s="53">
        <f>+Cadmus!I70</f>
        <v>0</v>
      </c>
      <c r="I20" s="58">
        <f t="shared" si="2"/>
        <v>58.7</v>
      </c>
      <c r="J20" s="54"/>
      <c r="K20" s="52">
        <f>+COUNTIF(Cadmus!$J$5:$J$32,"&gt;0")</f>
        <v>16</v>
      </c>
      <c r="L20" s="53">
        <f>Cadmus!J57</f>
        <v>41.05</v>
      </c>
      <c r="M20" s="54"/>
      <c r="N20" s="52">
        <f>+COUNTIF(Cadmus!$K$5:$K$32,"&gt;0")</f>
        <v>9</v>
      </c>
      <c r="O20" s="53">
        <f>Cadmus!K57</f>
        <v>22.999999999999993</v>
      </c>
      <c r="P20" s="54"/>
      <c r="Q20" s="52">
        <f>+COUNTIF(Cadmus!$L$5:$L$32,"&gt;0")</f>
        <v>2</v>
      </c>
      <c r="R20" s="53">
        <f>Cadmus!L57</f>
        <v>3</v>
      </c>
      <c r="S20" s="54"/>
      <c r="T20" s="52">
        <f>+COUNTIF(Cadmus!$M$5:$M$32,"&gt;0")</f>
        <v>2</v>
      </c>
      <c r="U20" s="53">
        <f>Cadmus!M57</f>
        <v>3</v>
      </c>
    </row>
    <row r="21" spans="1:21" s="51" customFormat="1" ht="15" customHeight="1">
      <c r="A21" s="10" t="s">
        <v>21</v>
      </c>
      <c r="B21" s="64"/>
      <c r="C21" s="52">
        <f>+COUNTIF(Phillips!$I$5:$I$32,"&gt;0")</f>
        <v>28</v>
      </c>
      <c r="D21" s="53">
        <f>Phillips!I61</f>
        <v>53.65</v>
      </c>
      <c r="E21" s="53">
        <v>0</v>
      </c>
      <c r="F21" s="53">
        <f t="shared" si="0"/>
        <v>53.65</v>
      </c>
      <c r="G21" s="53">
        <f t="shared" si="1"/>
        <v>3.65</v>
      </c>
      <c r="H21" s="53">
        <f>+Phillips!I74</f>
        <v>0</v>
      </c>
      <c r="I21" s="58">
        <f t="shared" si="2"/>
        <v>57.3</v>
      </c>
      <c r="J21" s="54"/>
      <c r="K21" s="52">
        <f>+COUNTIF(Phillips!$J$5:$J$32,"&gt;0")</f>
        <v>14</v>
      </c>
      <c r="L21" s="53">
        <f>Phillips!J61</f>
        <v>39.35</v>
      </c>
      <c r="M21" s="54"/>
      <c r="N21" s="52">
        <f>+COUNTIF(Phillips!$K$5:$K$32,"&gt;0")</f>
        <v>8</v>
      </c>
      <c r="O21" s="53">
        <f>Phillips!K61</f>
        <v>17.6</v>
      </c>
      <c r="P21" s="54"/>
      <c r="Q21" s="52">
        <f>+COUNTIF(Phillips!$L$5:$L$32,"&gt;0")</f>
        <v>2</v>
      </c>
      <c r="R21" s="53">
        <f>Phillips!L61</f>
        <v>4.4</v>
      </c>
      <c r="S21" s="54"/>
      <c r="T21" s="52">
        <f>+COUNTIF(Phillips!$M$5:$M$32,"&gt;0")</f>
        <v>2</v>
      </c>
      <c r="U21" s="53">
        <f>Phillips!M61</f>
        <v>4.4</v>
      </c>
    </row>
    <row r="22" spans="1:21" s="51" customFormat="1" ht="15" customHeight="1">
      <c r="A22" s="10" t="s">
        <v>24</v>
      </c>
      <c r="B22" s="64"/>
      <c r="C22" s="52">
        <f>+COUNTIF(WoodfordB!$I$5:$I$32,"&gt;0")</f>
        <v>28</v>
      </c>
      <c r="D22" s="53">
        <f>WoodfordB!I57</f>
        <v>50.65</v>
      </c>
      <c r="E22" s="53">
        <v>0</v>
      </c>
      <c r="F22" s="53">
        <f t="shared" si="0"/>
        <v>50.65</v>
      </c>
      <c r="G22" s="53">
        <f t="shared" si="1"/>
        <v>0.65</v>
      </c>
      <c r="H22" s="53">
        <f>+WoodfordB!I70</f>
        <v>0</v>
      </c>
      <c r="I22" s="58">
        <f t="shared" si="2"/>
        <v>51.3</v>
      </c>
      <c r="J22" s="54"/>
      <c r="K22" s="52">
        <f>+COUNTIF(WoodfordB!$J$5:$J$32,"&gt;0")</f>
        <v>14</v>
      </c>
      <c r="L22" s="53">
        <f>WoodfordB!J57</f>
        <v>31.450000000000003</v>
      </c>
      <c r="M22" s="54"/>
      <c r="N22" s="52">
        <f>+COUNTIF(WoodfordB!$K$5:$K$32,"&gt;0")</f>
        <v>10</v>
      </c>
      <c r="O22" s="53">
        <f>WoodfordB!K57</f>
        <v>21.85</v>
      </c>
      <c r="P22" s="54"/>
      <c r="Q22" s="52">
        <f>+COUNTIF(WoodfordB!$L$5:$L$32,"&gt;0")</f>
        <v>2</v>
      </c>
      <c r="R22" s="53">
        <f>WoodfordB!L57</f>
        <v>1.35</v>
      </c>
      <c r="S22" s="54"/>
      <c r="T22" s="52">
        <f>+COUNTIF(WoodfordB!$M$5:$M$32,"&gt;0")</f>
        <v>2</v>
      </c>
      <c r="U22" s="53">
        <f>WoodfordB!M57</f>
        <v>1.35</v>
      </c>
    </row>
    <row r="23" spans="1:21" s="51" customFormat="1" ht="15" customHeight="1">
      <c r="A23" s="10" t="s">
        <v>12</v>
      </c>
      <c r="C23" s="52">
        <f>+COUNTIF(Eldred!$I$5:$I$32,"&gt;0")</f>
        <v>20</v>
      </c>
      <c r="D23" s="53">
        <f>Eldred!I57</f>
        <v>50.2</v>
      </c>
      <c r="E23" s="53">
        <v>0.5</v>
      </c>
      <c r="F23" s="53">
        <f t="shared" si="0"/>
        <v>49.7</v>
      </c>
      <c r="G23" s="53">
        <f t="shared" si="1"/>
        <v>0</v>
      </c>
      <c r="H23" s="53">
        <f>+Eldred!I70</f>
        <v>0</v>
      </c>
      <c r="I23" s="58">
        <f t="shared" si="2"/>
        <v>49.7</v>
      </c>
      <c r="J23" s="54"/>
      <c r="K23" s="52">
        <f>+COUNTIF(Eldred!$J$5:$J$32,"&gt;0")</f>
        <v>9</v>
      </c>
      <c r="L23" s="53">
        <f>Eldred!J57</f>
        <v>31.3</v>
      </c>
      <c r="M23" s="54"/>
      <c r="N23" s="52">
        <f>+COUNTIF(Eldred!$K$5:$K$32,"&gt;0")</f>
        <v>7</v>
      </c>
      <c r="O23" s="53">
        <f>Eldred!K57</f>
        <v>20.8</v>
      </c>
      <c r="P23" s="54"/>
      <c r="Q23" s="52">
        <f>+COUNTIF(Eldred!$L$5:$L$32,"&gt;0")</f>
        <v>4</v>
      </c>
      <c r="R23" s="53">
        <f>Eldred!L57</f>
        <v>5.8</v>
      </c>
      <c r="S23" s="54"/>
      <c r="T23" s="52">
        <f>+COUNTIF(Eldred!$M$5:$M$32,"&gt;0")</f>
        <v>4</v>
      </c>
      <c r="U23" s="53">
        <f>Eldred!M57</f>
        <v>5.8</v>
      </c>
    </row>
    <row r="24" spans="1:21" s="51" customFormat="1" ht="15" customHeight="1">
      <c r="A24" s="10" t="s">
        <v>20</v>
      </c>
      <c r="C24" s="52">
        <f>+COUNTIF(Peterson!$I$5:$I$32,"&gt;0")</f>
        <v>22</v>
      </c>
      <c r="D24" s="53">
        <f>Peterson!I57</f>
        <v>49.45</v>
      </c>
      <c r="E24" s="53">
        <v>1</v>
      </c>
      <c r="F24" s="53">
        <f t="shared" si="0"/>
        <v>48.45</v>
      </c>
      <c r="G24" s="53">
        <f t="shared" si="1"/>
        <v>0</v>
      </c>
      <c r="H24" s="53">
        <f>+Peterson!I70</f>
        <v>0</v>
      </c>
      <c r="I24" s="58">
        <f t="shared" si="2"/>
        <v>48.45</v>
      </c>
      <c r="J24" s="54"/>
      <c r="K24" s="52">
        <f>+COUNTIF(Peterson!$J$5:$J$32,"&gt;0")</f>
        <v>8</v>
      </c>
      <c r="L24" s="53">
        <f>Peterson!J57</f>
        <v>33.25</v>
      </c>
      <c r="M24" s="54"/>
      <c r="N24" s="52">
        <f>+COUNTIF(Peterson!$K$5:$K$32,"&gt;0")</f>
        <v>7</v>
      </c>
      <c r="O24" s="53">
        <f>Peterson!K57</f>
        <v>28</v>
      </c>
      <c r="P24" s="54"/>
      <c r="Q24" s="52">
        <f>+COUNTIF(Peterson!$L$5:$L$32,"&gt;0")</f>
        <v>5</v>
      </c>
      <c r="R24" s="53">
        <f>Peterson!L57</f>
        <v>16</v>
      </c>
      <c r="S24" s="54"/>
      <c r="T24" s="52">
        <f>+COUNTIF(Peterson!$M$5:$M$32,"&gt;0")</f>
        <v>5</v>
      </c>
      <c r="U24" s="53">
        <f>Peterson!M57</f>
        <v>16</v>
      </c>
    </row>
    <row r="25" spans="1:21" s="51" customFormat="1" ht="15" customHeight="1">
      <c r="A25" s="10" t="s">
        <v>14</v>
      </c>
      <c r="C25" s="52">
        <f>+COUNTIF(Gotfredson!$I$5:$I$32,"&gt;0")</f>
        <v>18</v>
      </c>
      <c r="D25" s="53">
        <f>Gotfredson!I57</f>
        <v>45.85</v>
      </c>
      <c r="E25" s="53">
        <v>0</v>
      </c>
      <c r="F25" s="53">
        <f t="shared" si="0"/>
        <v>45.85</v>
      </c>
      <c r="G25" s="53">
        <f t="shared" si="1"/>
        <v>0</v>
      </c>
      <c r="H25" s="53">
        <f>+Gotfredson!I70</f>
        <v>0</v>
      </c>
      <c r="I25" s="58">
        <f t="shared" si="2"/>
        <v>45.85</v>
      </c>
      <c r="J25" s="54"/>
      <c r="K25" s="52">
        <f>+COUNTIF(Gotfredson!$J$5:$J$32,"&gt;0")</f>
        <v>9</v>
      </c>
      <c r="L25" s="53">
        <f>Gotfredson!J57</f>
        <v>29.05</v>
      </c>
      <c r="M25" s="54"/>
      <c r="N25" s="52">
        <f>+COUNTIF(Gotfredson!$K$5:$K$32,"&gt;0")</f>
        <v>8</v>
      </c>
      <c r="O25" s="53">
        <f>Gotfredson!K57</f>
        <v>26.55</v>
      </c>
      <c r="P25" s="54"/>
      <c r="Q25" s="52">
        <f>+COUNTIF(Gotfredson!$L$5:$L$32,"&gt;0")</f>
        <v>6</v>
      </c>
      <c r="R25" s="53">
        <f>Gotfredson!L57</f>
        <v>20.45</v>
      </c>
      <c r="S25" s="54"/>
      <c r="T25" s="52">
        <f>+COUNTIF(Gotfredson!$M$5:$M$32,"&gt;0")</f>
        <v>4</v>
      </c>
      <c r="U25" s="53">
        <f>Gotfredson!M57</f>
        <v>12.399999999999999</v>
      </c>
    </row>
    <row r="26" spans="1:21" s="51" customFormat="1" ht="15" customHeight="1">
      <c r="A26" s="10" t="s">
        <v>18</v>
      </c>
      <c r="C26" s="52">
        <f>+COUNTIF(Moltumyr!$I$5:$I$32,"&gt;0")</f>
        <v>17</v>
      </c>
      <c r="D26" s="53">
        <f>Moltumyr!I57</f>
        <v>44.300000000000004</v>
      </c>
      <c r="E26" s="53">
        <v>0</v>
      </c>
      <c r="F26" s="53">
        <f t="shared" si="0"/>
        <v>44.300000000000004</v>
      </c>
      <c r="G26" s="53">
        <f t="shared" si="1"/>
        <v>0</v>
      </c>
      <c r="H26" s="53">
        <f>+Moltumyr!I70</f>
        <v>0</v>
      </c>
      <c r="I26" s="58">
        <f t="shared" si="2"/>
        <v>44.300000000000004</v>
      </c>
      <c r="J26" s="54"/>
      <c r="K26" s="52">
        <f>+COUNTIF(Moltumyr!$J$5:$J$32,"&gt;0")</f>
        <v>8</v>
      </c>
      <c r="L26" s="53">
        <f>Moltumyr!J57</f>
        <v>25.2</v>
      </c>
      <c r="M26" s="54"/>
      <c r="N26" s="52">
        <f>+COUNTIF(Moltumyr!$K$5:$K$32,"&gt;0")</f>
        <v>2</v>
      </c>
      <c r="O26" s="53">
        <f>Moltumyr!K57</f>
        <v>3.8</v>
      </c>
      <c r="P26" s="54"/>
      <c r="Q26" s="52">
        <f>+COUNTIF(Moltumyr!$L$5:$L$32,"&gt;0")</f>
        <v>2</v>
      </c>
      <c r="R26" s="53">
        <f>Moltumyr!L57</f>
        <v>3.8</v>
      </c>
      <c r="S26" s="54"/>
      <c r="T26" s="52">
        <f>+COUNTIF(Moltumyr!$M$5:$M$32,"&gt;0")</f>
        <v>2</v>
      </c>
      <c r="U26" s="53">
        <f>Moltumyr!M57</f>
        <v>3.8</v>
      </c>
    </row>
    <row r="27" spans="1:10" s="51" customFormat="1" ht="15" customHeight="1">
      <c r="A27" s="10"/>
      <c r="C27" s="52"/>
      <c r="D27" s="53"/>
      <c r="E27" s="53"/>
      <c r="F27" s="53"/>
      <c r="G27" s="53"/>
      <c r="H27" s="53"/>
      <c r="I27" s="58"/>
      <c r="J27" s="54"/>
    </row>
    <row r="28" ht="7.5" customHeight="1"/>
    <row r="29" spans="3:18" ht="12.75">
      <c r="C29" s="67" t="s">
        <v>619</v>
      </c>
      <c r="D29" s="67"/>
      <c r="G29" s="56" t="s">
        <v>235</v>
      </c>
      <c r="H29" s="60" t="s">
        <v>603</v>
      </c>
      <c r="I29" s="60" t="s">
        <v>2</v>
      </c>
      <c r="J29" s="70" t="s">
        <v>3</v>
      </c>
      <c r="K29" s="70"/>
      <c r="L29" s="60"/>
      <c r="N29" s="70" t="s">
        <v>618</v>
      </c>
      <c r="O29" s="70"/>
      <c r="P29" s="70"/>
      <c r="Q29" s="70"/>
      <c r="R29" s="70"/>
    </row>
    <row r="30" spans="7:8" ht="6" customHeight="1">
      <c r="G30" s="47"/>
      <c r="H30" s="11"/>
    </row>
    <row r="31" spans="2:18" ht="15.75">
      <c r="B31" s="9" t="s">
        <v>604</v>
      </c>
      <c r="C31" s="68">
        <f>+SUM(F7:F26)</f>
        <v>1140.25</v>
      </c>
      <c r="D31" s="69"/>
      <c r="G31" s="46">
        <v>2002</v>
      </c>
      <c r="H31" s="49">
        <v>50</v>
      </c>
      <c r="I31" s="48">
        <f>SUM(C7:C26)</f>
        <v>524</v>
      </c>
      <c r="J31" s="66">
        <f>+SUM(F7:F26)</f>
        <v>1140.25</v>
      </c>
      <c r="K31" s="66"/>
      <c r="L31" s="62"/>
      <c r="M31" s="62"/>
      <c r="N31" s="46" t="s">
        <v>608</v>
      </c>
      <c r="O31" s="49">
        <f>+ROUND($C$34*0.35,0)</f>
        <v>346</v>
      </c>
      <c r="P31" s="50"/>
      <c r="Q31" s="46" t="s">
        <v>613</v>
      </c>
      <c r="R31" s="49">
        <f>C34-SUM(O31:O35)</f>
        <v>29</v>
      </c>
    </row>
    <row r="32" spans="2:18" ht="15.75">
      <c r="B32" s="9" t="s">
        <v>26</v>
      </c>
      <c r="C32" s="68">
        <f>+SUM(G7:G26)</f>
        <v>387.74999999999994</v>
      </c>
      <c r="D32" s="69"/>
      <c r="G32" s="46">
        <v>2003</v>
      </c>
      <c r="H32" s="49">
        <f>+H31*1.1</f>
        <v>55.00000000000001</v>
      </c>
      <c r="I32" s="48">
        <f>SUM(K7:K26)</f>
        <v>260</v>
      </c>
      <c r="J32" s="66">
        <f>SUM(L7:L26)</f>
        <v>694.55</v>
      </c>
      <c r="K32" s="66"/>
      <c r="L32" s="62"/>
      <c r="M32" s="62"/>
      <c r="N32" s="46" t="s">
        <v>609</v>
      </c>
      <c r="O32" s="49">
        <f>+ROUND($C$34*0.25,0)</f>
        <v>247</v>
      </c>
      <c r="P32" s="50"/>
      <c r="Q32" s="46" t="s">
        <v>614</v>
      </c>
      <c r="R32" s="49">
        <v>0</v>
      </c>
    </row>
    <row r="33" spans="2:18" ht="15.75">
      <c r="B33" s="9" t="s">
        <v>605</v>
      </c>
      <c r="C33" s="68">
        <f>+SUM(I7:I26)</f>
        <v>1528</v>
      </c>
      <c r="D33" s="69"/>
      <c r="G33" s="46">
        <v>2004</v>
      </c>
      <c r="H33" s="49">
        <f>+H32*1.1</f>
        <v>60.500000000000014</v>
      </c>
      <c r="I33" s="48">
        <f>SUM(N7:N26)</f>
        <v>184</v>
      </c>
      <c r="J33" s="66">
        <f>SUM(O7:O26)</f>
        <v>466.0000000000001</v>
      </c>
      <c r="K33" s="66"/>
      <c r="L33" s="62"/>
      <c r="M33" s="62"/>
      <c r="N33" s="46" t="s">
        <v>610</v>
      </c>
      <c r="O33" s="49">
        <f>+ROUND($C$34*0.18,0)</f>
        <v>178</v>
      </c>
      <c r="P33" s="50"/>
      <c r="Q33" s="46" t="s">
        <v>615</v>
      </c>
      <c r="R33" s="49">
        <v>0</v>
      </c>
    </row>
    <row r="34" spans="2:18" ht="15.75">
      <c r="B34" s="9" t="s">
        <v>606</v>
      </c>
      <c r="C34" s="65">
        <f>FLOOR(SUMIF(F7:F26,"&lt;=50",F7:F26)+50*COUNTIF(F7:F26,"&gt;50"),1)</f>
        <v>988</v>
      </c>
      <c r="D34" s="65"/>
      <c r="G34" s="46">
        <v>2005</v>
      </c>
      <c r="H34" s="49">
        <f>+H33*1.1</f>
        <v>66.55000000000003</v>
      </c>
      <c r="I34" s="48">
        <f>SUM(Q7:Q26)</f>
        <v>109</v>
      </c>
      <c r="J34" s="66">
        <f>SUM(R7:R26)</f>
        <v>219.89999999999998</v>
      </c>
      <c r="K34" s="66"/>
      <c r="L34" s="62"/>
      <c r="M34" s="62"/>
      <c r="N34" s="46" t="s">
        <v>611</v>
      </c>
      <c r="O34" s="49">
        <f>+ROUND($C$34*0.12,0)</f>
        <v>119</v>
      </c>
      <c r="P34" s="50"/>
      <c r="Q34" s="46" t="s">
        <v>616</v>
      </c>
      <c r="R34" s="49">
        <v>0</v>
      </c>
    </row>
    <row r="35" spans="2:18" ht="15.75">
      <c r="B35" s="9" t="s">
        <v>607</v>
      </c>
      <c r="C35" s="65">
        <f>+C33-C34</f>
        <v>540</v>
      </c>
      <c r="D35" s="65"/>
      <c r="G35" s="46">
        <v>2006</v>
      </c>
      <c r="H35" s="49">
        <v>73.2</v>
      </c>
      <c r="I35" s="48">
        <f>SUM(T7:T26)</f>
        <v>96</v>
      </c>
      <c r="J35" s="66">
        <f>SUM(U7:U26)</f>
        <v>184.55000000000004</v>
      </c>
      <c r="K35" s="66"/>
      <c r="L35" s="62"/>
      <c r="M35" s="62"/>
      <c r="N35" s="46" t="s">
        <v>612</v>
      </c>
      <c r="O35" s="49">
        <f>+ROUND($C$34*0.07,0)</f>
        <v>69</v>
      </c>
      <c r="P35" s="50"/>
      <c r="Q35" s="46" t="s">
        <v>617</v>
      </c>
      <c r="R35" s="49">
        <v>0</v>
      </c>
    </row>
    <row r="36" ht="12.75">
      <c r="A36" s="59"/>
    </row>
    <row r="37" spans="1:3" ht="12.75">
      <c r="A37" s="61"/>
      <c r="B37" s="71"/>
      <c r="C37" s="71"/>
    </row>
  </sheetData>
  <mergeCells count="19">
    <mergeCell ref="J29:K29"/>
    <mergeCell ref="B37:C37"/>
    <mergeCell ref="T3:U3"/>
    <mergeCell ref="C3:I3"/>
    <mergeCell ref="K3:L3"/>
    <mergeCell ref="N3:O3"/>
    <mergeCell ref="Q3:R3"/>
    <mergeCell ref="C34:D34"/>
    <mergeCell ref="N29:R29"/>
    <mergeCell ref="J35:K35"/>
    <mergeCell ref="C29:D29"/>
    <mergeCell ref="C31:D31"/>
    <mergeCell ref="C32:D32"/>
    <mergeCell ref="C33:D33"/>
    <mergeCell ref="C35:D35"/>
    <mergeCell ref="J31:K31"/>
    <mergeCell ref="J32:K32"/>
    <mergeCell ref="J33:K33"/>
    <mergeCell ref="J34:K34"/>
  </mergeCells>
  <printOptions horizontalCentered="1"/>
  <pageMargins left="0.25" right="0.25" top="0.75" bottom="0.7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297</v>
      </c>
      <c r="C5" s="20" t="s">
        <v>31</v>
      </c>
      <c r="D5" s="20" t="s">
        <v>104</v>
      </c>
      <c r="E5" s="36" t="s">
        <v>143</v>
      </c>
      <c r="F5" s="37">
        <v>4.3</v>
      </c>
      <c r="G5" s="13">
        <v>2006</v>
      </c>
      <c r="I5" s="39">
        <f aca="true" t="shared" si="0" ref="I5:M14">+IF($G5&gt;=I$3,$F5,0)</f>
        <v>4.3</v>
      </c>
      <c r="J5" s="39">
        <f t="shared" si="0"/>
        <v>4.3</v>
      </c>
      <c r="K5" s="39">
        <f t="shared" si="0"/>
        <v>4.3</v>
      </c>
      <c r="L5" s="39">
        <f t="shared" si="0"/>
        <v>4.3</v>
      </c>
      <c r="M5" s="39">
        <f t="shared" si="0"/>
        <v>4.3</v>
      </c>
    </row>
    <row r="6" spans="1:13" ht="12.75">
      <c r="A6" s="24">
        <v>2</v>
      </c>
      <c r="B6" s="38" t="s">
        <v>162</v>
      </c>
      <c r="C6" s="20" t="s">
        <v>53</v>
      </c>
      <c r="D6" s="20" t="s">
        <v>82</v>
      </c>
      <c r="E6" s="36" t="s">
        <v>143</v>
      </c>
      <c r="F6" s="37">
        <v>4</v>
      </c>
      <c r="G6" s="13">
        <v>2006</v>
      </c>
      <c r="I6" s="40">
        <f t="shared" si="0"/>
        <v>4</v>
      </c>
      <c r="J6" s="40">
        <f t="shared" si="0"/>
        <v>4</v>
      </c>
      <c r="K6" s="40">
        <f t="shared" si="0"/>
        <v>4</v>
      </c>
      <c r="L6" s="40">
        <f t="shared" si="0"/>
        <v>4</v>
      </c>
      <c r="M6" s="40">
        <f t="shared" si="0"/>
        <v>4</v>
      </c>
    </row>
    <row r="7" spans="1:13" ht="12.75">
      <c r="A7" s="24">
        <v>3</v>
      </c>
      <c r="B7" s="38" t="s">
        <v>196</v>
      </c>
      <c r="C7" s="20" t="s">
        <v>38</v>
      </c>
      <c r="D7" s="20" t="s">
        <v>109</v>
      </c>
      <c r="E7" s="36" t="s">
        <v>143</v>
      </c>
      <c r="F7" s="37">
        <v>3.5</v>
      </c>
      <c r="G7" s="13">
        <v>2006</v>
      </c>
      <c r="I7" s="40">
        <f t="shared" si="0"/>
        <v>3.5</v>
      </c>
      <c r="J7" s="40">
        <f t="shared" si="0"/>
        <v>3.5</v>
      </c>
      <c r="K7" s="40">
        <f t="shared" si="0"/>
        <v>3.5</v>
      </c>
      <c r="L7" s="40">
        <f t="shared" si="0"/>
        <v>3.5</v>
      </c>
      <c r="M7" s="40">
        <f t="shared" si="0"/>
        <v>3.5</v>
      </c>
    </row>
    <row r="8" spans="1:13" ht="12.75">
      <c r="A8" s="24">
        <v>4</v>
      </c>
      <c r="B8" s="38" t="s">
        <v>412</v>
      </c>
      <c r="C8" s="20" t="s">
        <v>38</v>
      </c>
      <c r="D8" s="20" t="s">
        <v>104</v>
      </c>
      <c r="E8" s="36" t="s">
        <v>143</v>
      </c>
      <c r="F8" s="37">
        <v>2.2</v>
      </c>
      <c r="G8" s="13">
        <v>2006</v>
      </c>
      <c r="I8" s="40">
        <f t="shared" si="0"/>
        <v>2.2</v>
      </c>
      <c r="J8" s="40">
        <f t="shared" si="0"/>
        <v>2.2</v>
      </c>
      <c r="K8" s="40">
        <f t="shared" si="0"/>
        <v>2.2</v>
      </c>
      <c r="L8" s="40">
        <f t="shared" si="0"/>
        <v>2.2</v>
      </c>
      <c r="M8" s="40">
        <f t="shared" si="0"/>
        <v>2.2</v>
      </c>
    </row>
    <row r="9" spans="1:13" ht="12.75">
      <c r="A9" s="24">
        <v>5</v>
      </c>
      <c r="B9" s="38" t="s">
        <v>413</v>
      </c>
      <c r="C9" s="20" t="s">
        <v>38</v>
      </c>
      <c r="D9" s="20" t="s">
        <v>32</v>
      </c>
      <c r="E9" s="36" t="s">
        <v>143</v>
      </c>
      <c r="F9" s="37">
        <v>1.6</v>
      </c>
      <c r="G9" s="13">
        <v>2006</v>
      </c>
      <c r="I9" s="40">
        <f t="shared" si="0"/>
        <v>1.6</v>
      </c>
      <c r="J9" s="40">
        <f t="shared" si="0"/>
        <v>1.6</v>
      </c>
      <c r="K9" s="40">
        <f t="shared" si="0"/>
        <v>1.6</v>
      </c>
      <c r="L9" s="40">
        <f t="shared" si="0"/>
        <v>1.6</v>
      </c>
      <c r="M9" s="40">
        <f t="shared" si="0"/>
        <v>1.6</v>
      </c>
    </row>
    <row r="10" spans="1:13" ht="12.75">
      <c r="A10" s="24">
        <v>6</v>
      </c>
      <c r="B10" s="38" t="s">
        <v>351</v>
      </c>
      <c r="C10" s="20" t="s">
        <v>81</v>
      </c>
      <c r="D10" s="20" t="s">
        <v>70</v>
      </c>
      <c r="E10" s="36" t="s">
        <v>143</v>
      </c>
      <c r="F10" s="37">
        <v>1.4</v>
      </c>
      <c r="G10" s="13">
        <v>2006</v>
      </c>
      <c r="I10" s="40">
        <f t="shared" si="0"/>
        <v>1.4</v>
      </c>
      <c r="J10" s="40">
        <f t="shared" si="0"/>
        <v>1.4</v>
      </c>
      <c r="K10" s="40">
        <f t="shared" si="0"/>
        <v>1.4</v>
      </c>
      <c r="L10" s="40">
        <f t="shared" si="0"/>
        <v>1.4</v>
      </c>
      <c r="M10" s="40">
        <f t="shared" si="0"/>
        <v>1.4</v>
      </c>
    </row>
    <row r="11" spans="1:13" ht="12.75">
      <c r="A11" s="24">
        <v>7</v>
      </c>
      <c r="B11" s="38" t="s">
        <v>379</v>
      </c>
      <c r="C11" s="20" t="s">
        <v>39</v>
      </c>
      <c r="D11" s="20" t="s">
        <v>109</v>
      </c>
      <c r="E11" s="36" t="s">
        <v>143</v>
      </c>
      <c r="F11" s="37">
        <v>1.3</v>
      </c>
      <c r="G11" s="13">
        <v>2006</v>
      </c>
      <c r="I11" s="40">
        <f t="shared" si="0"/>
        <v>1.3</v>
      </c>
      <c r="J11" s="40">
        <f t="shared" si="0"/>
        <v>1.3</v>
      </c>
      <c r="K11" s="40">
        <f t="shared" si="0"/>
        <v>1.3</v>
      </c>
      <c r="L11" s="40">
        <f t="shared" si="0"/>
        <v>1.3</v>
      </c>
      <c r="M11" s="40">
        <f t="shared" si="0"/>
        <v>1.3</v>
      </c>
    </row>
    <row r="12" spans="1:13" ht="12.75">
      <c r="A12" s="24">
        <v>8</v>
      </c>
      <c r="B12" s="38" t="s">
        <v>496</v>
      </c>
      <c r="C12" s="20" t="s">
        <v>40</v>
      </c>
      <c r="D12" s="20" t="s">
        <v>82</v>
      </c>
      <c r="E12" s="36" t="s">
        <v>143</v>
      </c>
      <c r="F12" s="37">
        <v>0.8</v>
      </c>
      <c r="G12" s="13">
        <v>2006</v>
      </c>
      <c r="I12" s="40">
        <f t="shared" si="0"/>
        <v>0.8</v>
      </c>
      <c r="J12" s="40">
        <f t="shared" si="0"/>
        <v>0.8</v>
      </c>
      <c r="K12" s="40">
        <f t="shared" si="0"/>
        <v>0.8</v>
      </c>
      <c r="L12" s="40">
        <f t="shared" si="0"/>
        <v>0.8</v>
      </c>
      <c r="M12" s="40">
        <f t="shared" si="0"/>
        <v>0.8</v>
      </c>
    </row>
    <row r="13" spans="1:13" ht="12.75">
      <c r="A13" s="24">
        <v>9</v>
      </c>
      <c r="B13" s="38" t="s">
        <v>324</v>
      </c>
      <c r="C13" s="20" t="s">
        <v>40</v>
      </c>
      <c r="D13" s="20" t="s">
        <v>244</v>
      </c>
      <c r="E13" s="36" t="s">
        <v>143</v>
      </c>
      <c r="F13" s="37">
        <v>0.5</v>
      </c>
      <c r="G13" s="13">
        <v>2006</v>
      </c>
      <c r="I13" s="40">
        <f t="shared" si="0"/>
        <v>0.5</v>
      </c>
      <c r="J13" s="40">
        <f t="shared" si="0"/>
        <v>0.5</v>
      </c>
      <c r="K13" s="40">
        <f t="shared" si="0"/>
        <v>0.5</v>
      </c>
      <c r="L13" s="40">
        <f t="shared" si="0"/>
        <v>0.5</v>
      </c>
      <c r="M13" s="40">
        <f t="shared" si="0"/>
        <v>0.5</v>
      </c>
    </row>
    <row r="14" spans="1:13" ht="12.75">
      <c r="A14" s="24">
        <v>10</v>
      </c>
      <c r="B14" s="38" t="s">
        <v>242</v>
      </c>
      <c r="C14" s="20" t="s">
        <v>81</v>
      </c>
      <c r="D14" s="20" t="s">
        <v>58</v>
      </c>
      <c r="E14" s="36" t="s">
        <v>143</v>
      </c>
      <c r="F14" s="37">
        <v>0.5</v>
      </c>
      <c r="G14" s="13">
        <v>2006</v>
      </c>
      <c r="I14" s="40">
        <f t="shared" si="0"/>
        <v>0.5</v>
      </c>
      <c r="J14" s="40">
        <f t="shared" si="0"/>
        <v>0.5</v>
      </c>
      <c r="K14" s="40">
        <f t="shared" si="0"/>
        <v>0.5</v>
      </c>
      <c r="L14" s="40">
        <f t="shared" si="0"/>
        <v>0.5</v>
      </c>
      <c r="M14" s="40">
        <f t="shared" si="0"/>
        <v>0.5</v>
      </c>
    </row>
    <row r="15" spans="1:13" ht="12.75">
      <c r="A15" s="24">
        <v>11</v>
      </c>
      <c r="B15" s="38" t="s">
        <v>372</v>
      </c>
      <c r="C15" s="20" t="s">
        <v>31</v>
      </c>
      <c r="D15" s="20" t="s">
        <v>54</v>
      </c>
      <c r="E15" s="36" t="s">
        <v>143</v>
      </c>
      <c r="F15" s="37">
        <v>0.5</v>
      </c>
      <c r="G15" s="13">
        <v>2006</v>
      </c>
      <c r="I15" s="40">
        <f aca="true" t="shared" si="1" ref="I15:M24">+IF($G15&gt;=I$3,$F15,0)</f>
        <v>0.5</v>
      </c>
      <c r="J15" s="40">
        <f t="shared" si="1"/>
        <v>0.5</v>
      </c>
      <c r="K15" s="40">
        <f t="shared" si="1"/>
        <v>0.5</v>
      </c>
      <c r="L15" s="40">
        <f t="shared" si="1"/>
        <v>0.5</v>
      </c>
      <c r="M15" s="40">
        <f t="shared" si="1"/>
        <v>0.5</v>
      </c>
    </row>
    <row r="16" spans="1:13" ht="12.75">
      <c r="A16" s="24">
        <v>12</v>
      </c>
      <c r="B16" s="38" t="s">
        <v>49</v>
      </c>
      <c r="C16" s="20" t="s">
        <v>40</v>
      </c>
      <c r="D16" s="20" t="s">
        <v>51</v>
      </c>
      <c r="E16" s="36" t="s">
        <v>33</v>
      </c>
      <c r="F16" s="37">
        <v>6</v>
      </c>
      <c r="G16" s="13">
        <v>2004</v>
      </c>
      <c r="I16" s="40">
        <f t="shared" si="1"/>
        <v>6</v>
      </c>
      <c r="J16" s="40">
        <f t="shared" si="1"/>
        <v>6</v>
      </c>
      <c r="K16" s="40">
        <f t="shared" si="1"/>
        <v>6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48</v>
      </c>
      <c r="C17" s="20" t="s">
        <v>40</v>
      </c>
      <c r="D17" s="20" t="s">
        <v>59</v>
      </c>
      <c r="E17" s="36" t="s">
        <v>33</v>
      </c>
      <c r="F17" s="37">
        <v>6</v>
      </c>
      <c r="G17" s="13">
        <v>2004</v>
      </c>
      <c r="I17" s="40">
        <f t="shared" si="1"/>
        <v>6</v>
      </c>
      <c r="J17" s="40">
        <f t="shared" si="1"/>
        <v>6</v>
      </c>
      <c r="K17" s="40">
        <f t="shared" si="1"/>
        <v>6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47</v>
      </c>
      <c r="C18" s="20" t="s">
        <v>38</v>
      </c>
      <c r="D18" s="20" t="s">
        <v>51</v>
      </c>
      <c r="E18" s="36" t="s">
        <v>33</v>
      </c>
      <c r="F18" s="37">
        <v>6</v>
      </c>
      <c r="G18" s="13">
        <v>2004</v>
      </c>
      <c r="I18" s="40">
        <f t="shared" si="1"/>
        <v>6</v>
      </c>
      <c r="J18" s="40">
        <f t="shared" si="1"/>
        <v>6</v>
      </c>
      <c r="K18" s="40">
        <f t="shared" si="1"/>
        <v>6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201</v>
      </c>
      <c r="C19" s="20" t="s">
        <v>81</v>
      </c>
      <c r="D19" s="20" t="s">
        <v>32</v>
      </c>
      <c r="E19" s="36" t="s">
        <v>143</v>
      </c>
      <c r="F19" s="37">
        <v>3.8</v>
      </c>
      <c r="G19" s="13">
        <v>2004</v>
      </c>
      <c r="I19" s="40">
        <f t="shared" si="1"/>
        <v>3.8</v>
      </c>
      <c r="J19" s="40">
        <f t="shared" si="1"/>
        <v>3.8</v>
      </c>
      <c r="K19" s="40">
        <f t="shared" si="1"/>
        <v>3.8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325</v>
      </c>
      <c r="C20" s="20" t="s">
        <v>40</v>
      </c>
      <c r="D20" s="20" t="s">
        <v>117</v>
      </c>
      <c r="E20" s="36" t="s">
        <v>143</v>
      </c>
      <c r="F20" s="37">
        <v>0.8</v>
      </c>
      <c r="G20" s="13">
        <v>2004</v>
      </c>
      <c r="I20" s="40">
        <f t="shared" si="1"/>
        <v>0.8</v>
      </c>
      <c r="J20" s="40">
        <f t="shared" si="1"/>
        <v>0.8</v>
      </c>
      <c r="K20" s="40">
        <f t="shared" si="1"/>
        <v>0.8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293</v>
      </c>
      <c r="C21" s="20" t="s">
        <v>89</v>
      </c>
      <c r="D21" s="20" t="s">
        <v>140</v>
      </c>
      <c r="E21" s="36" t="s">
        <v>143</v>
      </c>
      <c r="F21" s="37">
        <v>2.1</v>
      </c>
      <c r="G21" s="13">
        <v>2003</v>
      </c>
      <c r="I21" s="40">
        <f t="shared" si="1"/>
        <v>2.1</v>
      </c>
      <c r="J21" s="40">
        <f t="shared" si="1"/>
        <v>2.1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425</v>
      </c>
      <c r="C22" s="20" t="s">
        <v>38</v>
      </c>
      <c r="D22" s="20" t="s">
        <v>54</v>
      </c>
      <c r="E22" s="36" t="s">
        <v>143</v>
      </c>
      <c r="F22" s="37">
        <v>1.2</v>
      </c>
      <c r="G22" s="13">
        <v>2003</v>
      </c>
      <c r="I22" s="40">
        <f t="shared" si="1"/>
        <v>1.2</v>
      </c>
      <c r="J22" s="40">
        <f t="shared" si="1"/>
        <v>1.2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294</v>
      </c>
      <c r="C23" s="20" t="s">
        <v>62</v>
      </c>
      <c r="D23" s="20" t="s">
        <v>182</v>
      </c>
      <c r="E23" s="36" t="s">
        <v>143</v>
      </c>
      <c r="F23" s="37">
        <v>2.9</v>
      </c>
      <c r="G23" s="13">
        <v>2002</v>
      </c>
      <c r="I23" s="40">
        <f t="shared" si="1"/>
        <v>2.9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251</v>
      </c>
      <c r="C24" s="20" t="s">
        <v>81</v>
      </c>
      <c r="D24" s="20" t="s">
        <v>135</v>
      </c>
      <c r="E24" s="36" t="s">
        <v>143</v>
      </c>
      <c r="F24" s="37">
        <v>2.7</v>
      </c>
      <c r="G24" s="13">
        <v>2002</v>
      </c>
      <c r="I24" s="40">
        <f t="shared" si="1"/>
        <v>2.7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492</v>
      </c>
      <c r="C25" s="20" t="s">
        <v>81</v>
      </c>
      <c r="D25" s="20" t="s">
        <v>104</v>
      </c>
      <c r="E25" s="36" t="s">
        <v>143</v>
      </c>
      <c r="F25" s="37">
        <v>2.1</v>
      </c>
      <c r="G25" s="13">
        <v>2002</v>
      </c>
      <c r="I25" s="40">
        <f aca="true" t="shared" si="2" ref="I25:M32">+IF($G25&gt;=I$3,$F25,0)</f>
        <v>2.1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380</v>
      </c>
      <c r="C26" s="20" t="s">
        <v>39</v>
      </c>
      <c r="D26" s="20" t="s">
        <v>54</v>
      </c>
      <c r="E26" s="36" t="s">
        <v>143</v>
      </c>
      <c r="F26" s="37">
        <v>2.1</v>
      </c>
      <c r="G26" s="13">
        <v>2002</v>
      </c>
      <c r="I26" s="40">
        <f t="shared" si="2"/>
        <v>2.1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399</v>
      </c>
      <c r="C27" s="20" t="s">
        <v>38</v>
      </c>
      <c r="D27" s="20" t="s">
        <v>244</v>
      </c>
      <c r="E27" s="36" t="s">
        <v>143</v>
      </c>
      <c r="F27" s="37">
        <v>1.1</v>
      </c>
      <c r="G27" s="13">
        <v>2002</v>
      </c>
      <c r="I27" s="40">
        <f t="shared" si="2"/>
        <v>1.1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671</v>
      </c>
      <c r="C28" s="20" t="s">
        <v>38</v>
      </c>
      <c r="D28" s="20" t="s">
        <v>63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676</v>
      </c>
      <c r="C29" s="20" t="s">
        <v>89</v>
      </c>
      <c r="D29" s="20" t="s">
        <v>87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630</v>
      </c>
      <c r="C30" s="20" t="s">
        <v>81</v>
      </c>
      <c r="D30" s="20" t="s">
        <v>182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711</v>
      </c>
      <c r="C31" s="20" t="s">
        <v>38</v>
      </c>
      <c r="D31" s="20" t="s">
        <v>75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485</v>
      </c>
      <c r="C32" s="20" t="s">
        <v>62</v>
      </c>
      <c r="D32" s="20" t="s">
        <v>32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59.900000000000006</v>
      </c>
      <c r="J34" s="41">
        <f>+SUM(J5:J32)</f>
        <v>46.5</v>
      </c>
      <c r="K34" s="41">
        <f>+SUM(K5:K32)</f>
        <v>43.199999999999996</v>
      </c>
      <c r="L34" s="41">
        <f>+SUM(L5:L32)</f>
        <v>20.6</v>
      </c>
      <c r="M34" s="41">
        <f>+SUM(M5:M32)</f>
        <v>20.6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371</v>
      </c>
      <c r="C40" s="20" t="s">
        <v>89</v>
      </c>
      <c r="D40" s="20" t="s">
        <v>112</v>
      </c>
      <c r="E40" s="36">
        <v>2002</v>
      </c>
      <c r="F40" s="37">
        <v>0.5</v>
      </c>
      <c r="G40" s="13">
        <v>2003</v>
      </c>
      <c r="I40" s="39">
        <f aca="true" t="shared" si="3" ref="I40:I49">+CEILING(IF($I$38=E40,F40,IF($I$38&lt;=G40,F40*0.3,0)),0.05)</f>
        <v>0.5</v>
      </c>
      <c r="J40" s="39">
        <f aca="true" t="shared" si="4" ref="J40:J49">+CEILING(IF($J$38&lt;=G40,F40*0.3,0),0.05)</f>
        <v>0.15000000000000002</v>
      </c>
      <c r="K40" s="39">
        <f aca="true" t="shared" si="5" ref="K40:K49">+CEILING(IF($K$38&lt;=G40,F40*0.3,0),0.05)</f>
        <v>0</v>
      </c>
      <c r="L40" s="39">
        <f aca="true" t="shared" si="6" ref="L40:L49">+CEILING(IF($L$38&lt;=G40,F40*0.3,0),0.05)</f>
        <v>0</v>
      </c>
      <c r="M40" s="39">
        <f aca="true" t="shared" si="7" ref="M40:M49">CEILING(IF($M$38&lt;=G40,F40*0.3,0),0.05)</f>
        <v>0</v>
      </c>
    </row>
    <row r="41" spans="1:13" ht="12.75">
      <c r="A41" s="24">
        <v>2</v>
      </c>
      <c r="B41" s="38" t="s">
        <v>227</v>
      </c>
      <c r="C41" s="20" t="s">
        <v>81</v>
      </c>
      <c r="D41" s="20" t="s">
        <v>70</v>
      </c>
      <c r="E41" s="36">
        <v>2002</v>
      </c>
      <c r="F41" s="37">
        <v>3.6</v>
      </c>
      <c r="G41" s="13">
        <v>2002</v>
      </c>
      <c r="I41" s="40">
        <f t="shared" si="3"/>
        <v>3.6</v>
      </c>
      <c r="J41" s="40">
        <f t="shared" si="4"/>
        <v>0</v>
      </c>
      <c r="K41" s="40">
        <f t="shared" si="5"/>
        <v>0</v>
      </c>
      <c r="L41" s="40">
        <f t="shared" si="6"/>
        <v>0</v>
      </c>
      <c r="M41" s="40">
        <f t="shared" si="7"/>
        <v>0</v>
      </c>
    </row>
    <row r="42" spans="1:13" ht="12.75">
      <c r="A42" s="24">
        <v>3</v>
      </c>
      <c r="B42" s="38" t="s">
        <v>352</v>
      </c>
      <c r="C42" s="20" t="s">
        <v>81</v>
      </c>
      <c r="D42" s="20" t="s">
        <v>54</v>
      </c>
      <c r="E42" s="36">
        <v>2002</v>
      </c>
      <c r="F42" s="37">
        <v>1</v>
      </c>
      <c r="G42" s="13">
        <v>2002</v>
      </c>
      <c r="I42" s="40">
        <f t="shared" si="3"/>
        <v>1</v>
      </c>
      <c r="J42" s="40">
        <f t="shared" si="4"/>
        <v>0</v>
      </c>
      <c r="K42" s="40">
        <f t="shared" si="5"/>
        <v>0</v>
      </c>
      <c r="L42" s="40">
        <f t="shared" si="6"/>
        <v>0</v>
      </c>
      <c r="M42" s="40">
        <f t="shared" si="7"/>
        <v>0</v>
      </c>
    </row>
    <row r="43" spans="1:13" ht="12.75">
      <c r="A43" s="24">
        <v>4</v>
      </c>
      <c r="B43" s="38" t="s">
        <v>350</v>
      </c>
      <c r="C43" s="20" t="s">
        <v>81</v>
      </c>
      <c r="D43" s="20" t="s">
        <v>112</v>
      </c>
      <c r="E43" s="36">
        <v>2002</v>
      </c>
      <c r="F43" s="37">
        <v>0.9</v>
      </c>
      <c r="G43" s="13">
        <v>2002</v>
      </c>
      <c r="I43" s="40">
        <f t="shared" si="3"/>
        <v>0.9</v>
      </c>
      <c r="J43" s="40">
        <f t="shared" si="4"/>
        <v>0</v>
      </c>
      <c r="K43" s="40">
        <f t="shared" si="5"/>
        <v>0</v>
      </c>
      <c r="L43" s="40">
        <f t="shared" si="6"/>
        <v>0</v>
      </c>
      <c r="M43" s="40">
        <f t="shared" si="7"/>
        <v>0</v>
      </c>
    </row>
    <row r="44" spans="1:13" ht="12.75">
      <c r="A44" s="24">
        <v>5</v>
      </c>
      <c r="B44" s="38" t="s">
        <v>314</v>
      </c>
      <c r="C44" s="20" t="s">
        <v>40</v>
      </c>
      <c r="D44" s="20" t="s">
        <v>43</v>
      </c>
      <c r="E44" s="36">
        <v>2002</v>
      </c>
      <c r="F44" s="40">
        <v>0.5</v>
      </c>
      <c r="G44" s="36">
        <v>2002</v>
      </c>
      <c r="I44" s="40">
        <f t="shared" si="3"/>
        <v>0.5</v>
      </c>
      <c r="J44" s="40">
        <f t="shared" si="4"/>
        <v>0</v>
      </c>
      <c r="K44" s="40">
        <f t="shared" si="5"/>
        <v>0</v>
      </c>
      <c r="L44" s="40">
        <f t="shared" si="6"/>
        <v>0</v>
      </c>
      <c r="M44" s="40">
        <f t="shared" si="7"/>
        <v>0</v>
      </c>
    </row>
    <row r="45" spans="1:13" ht="12.75">
      <c r="A45" s="24">
        <v>6</v>
      </c>
      <c r="B45" s="38" t="s">
        <v>497</v>
      </c>
      <c r="C45" s="20" t="s">
        <v>53</v>
      </c>
      <c r="D45" s="20" t="s">
        <v>51</v>
      </c>
      <c r="E45" s="36">
        <v>2002</v>
      </c>
      <c r="F45" s="37">
        <v>0.5</v>
      </c>
      <c r="G45" s="13">
        <v>2002</v>
      </c>
      <c r="I45" s="40">
        <f>+CEILING(IF($I$38=E45,F45,IF($I$38&lt;=G45,F45*0.3,0)),0.05)</f>
        <v>0.5</v>
      </c>
      <c r="J45" s="40">
        <f>+CEILING(IF($J$38&lt;=G45,F45*0.3,0),0.05)</f>
        <v>0</v>
      </c>
      <c r="K45" s="40">
        <f>+CEILING(IF($K$38&lt;=G45,F45*0.3,0),0.05)</f>
        <v>0</v>
      </c>
      <c r="L45" s="40">
        <f>+CEILING(IF($L$38&lt;=G45,F45*0.3,0),0.05)</f>
        <v>0</v>
      </c>
      <c r="M45" s="40">
        <f>CEILING(IF($M$38&lt;=G45,F45*0.3,0),0.05)</f>
        <v>0</v>
      </c>
    </row>
    <row r="46" spans="1:13" ht="12.75">
      <c r="A46" s="24">
        <v>7</v>
      </c>
      <c r="B46" s="38" t="s">
        <v>661</v>
      </c>
      <c r="C46" s="20" t="s">
        <v>38</v>
      </c>
      <c r="D46" s="20" t="s">
        <v>32</v>
      </c>
      <c r="E46" s="36">
        <v>2002</v>
      </c>
      <c r="F46" s="37">
        <v>0.5</v>
      </c>
      <c r="G46" s="13">
        <v>2002</v>
      </c>
      <c r="I46" s="40">
        <f>+CEILING(IF($I$38=E46,F46,IF($I$38&lt;=G46,F46*0.3,0)),0.05)</f>
        <v>0.5</v>
      </c>
      <c r="J46" s="40">
        <f>+CEILING(IF($J$38&lt;=G46,F46*0.3,0),0.05)</f>
        <v>0</v>
      </c>
      <c r="K46" s="40">
        <f>+CEILING(IF($K$38&lt;=G46,F46*0.3,0),0.05)</f>
        <v>0</v>
      </c>
      <c r="L46" s="40">
        <f>+CEILING(IF($L$38&lt;=G46,F46*0.3,0),0.05)</f>
        <v>0</v>
      </c>
      <c r="M46" s="40">
        <f>CEILING(IF($M$38&lt;=G46,F46*0.3,0),0.05)</f>
        <v>0</v>
      </c>
    </row>
    <row r="47" spans="1:13" ht="12.75">
      <c r="A47" s="24">
        <v>8</v>
      </c>
      <c r="B47" s="38" t="s">
        <v>703</v>
      </c>
      <c r="C47" s="20" t="s">
        <v>38</v>
      </c>
      <c r="D47" s="20" t="s">
        <v>82</v>
      </c>
      <c r="E47" s="36">
        <v>2002</v>
      </c>
      <c r="F47" s="37">
        <v>0.5</v>
      </c>
      <c r="G47" s="13">
        <v>2002</v>
      </c>
      <c r="I47" s="40">
        <f>+CEILING(IF($I$38=E47,F47,IF($I$38&lt;=G47,F47*0.3,0)),0.05)</f>
        <v>0.5</v>
      </c>
      <c r="J47" s="40">
        <f>+CEILING(IF($J$38&lt;=G47,F47*0.3,0),0.05)</f>
        <v>0</v>
      </c>
      <c r="K47" s="40">
        <f>+CEILING(IF($K$38&lt;=G47,F47*0.3,0),0.05)</f>
        <v>0</v>
      </c>
      <c r="L47" s="40">
        <f>+CEILING(IF($L$38&lt;=G47,F47*0.3,0),0.05)</f>
        <v>0</v>
      </c>
      <c r="M47" s="40">
        <f>CEILING(IF($M$38&lt;=G47,F47*0.3,0),0.05)</f>
        <v>0</v>
      </c>
    </row>
    <row r="48" spans="1:13" ht="12.75">
      <c r="A48" s="24">
        <v>9</v>
      </c>
      <c r="B48" s="38" t="s">
        <v>554</v>
      </c>
      <c r="C48" s="20" t="s">
        <v>38</v>
      </c>
      <c r="D48" s="20" t="s">
        <v>59</v>
      </c>
      <c r="E48" s="36">
        <v>2002</v>
      </c>
      <c r="F48" s="37">
        <v>0.5</v>
      </c>
      <c r="G48" s="13">
        <v>2002</v>
      </c>
      <c r="I48" s="40">
        <f>+CEILING(IF($I$38=E48,F48,IF($I$38&lt;=G48,F48*0.3,0)),0.05)</f>
        <v>0.5</v>
      </c>
      <c r="J48" s="40">
        <f>+CEILING(IF($J$38&lt;=G48,F48*0.3,0),0.05)</f>
        <v>0</v>
      </c>
      <c r="K48" s="40">
        <f>+CEILING(IF($K$38&lt;=G48,F48*0.3,0),0.05)</f>
        <v>0</v>
      </c>
      <c r="L48" s="40">
        <f>+CEILING(IF($L$38&lt;=G48,F48*0.3,0),0.05)</f>
        <v>0</v>
      </c>
      <c r="M48" s="40">
        <f>CEILING(IF($M$38&lt;=G48,F48*0.3,0),0.05)</f>
        <v>0</v>
      </c>
    </row>
    <row r="49" spans="1:13" ht="12.75">
      <c r="A49" s="24">
        <v>10</v>
      </c>
      <c r="B49" s="19" t="s">
        <v>620</v>
      </c>
      <c r="C49" s="20" t="s">
        <v>81</v>
      </c>
      <c r="D49" s="20" t="s">
        <v>135</v>
      </c>
      <c r="E49" s="20">
        <v>2002</v>
      </c>
      <c r="F49" s="25">
        <v>0.5</v>
      </c>
      <c r="G49" s="26">
        <v>2002</v>
      </c>
      <c r="I49" s="40">
        <f t="shared" si="3"/>
        <v>0.5</v>
      </c>
      <c r="J49" s="40">
        <f t="shared" si="4"/>
        <v>0</v>
      </c>
      <c r="K49" s="40">
        <f t="shared" si="5"/>
        <v>0</v>
      </c>
      <c r="L49" s="40">
        <f t="shared" si="6"/>
        <v>0</v>
      </c>
      <c r="M49" s="40">
        <f t="shared" si="7"/>
        <v>0</v>
      </c>
    </row>
    <row r="50" spans="9:13" ht="7.5" customHeight="1">
      <c r="I50" s="38"/>
      <c r="J50" s="38"/>
      <c r="K50" s="38"/>
      <c r="L50" s="38"/>
      <c r="M50" s="38"/>
    </row>
    <row r="51" spans="9:13" ht="12.75">
      <c r="I51" s="41">
        <f>+SUM(I40:I50)</f>
        <v>9</v>
      </c>
      <c r="J51" s="41">
        <f>+SUM(J40:J50)</f>
        <v>0.15000000000000002</v>
      </c>
      <c r="K51" s="41">
        <f>+SUM(K40:K50)</f>
        <v>0</v>
      </c>
      <c r="L51" s="41">
        <f>+SUM(L40:L50)</f>
        <v>0</v>
      </c>
      <c r="M51" s="41">
        <f>+SUM(M40:M50)</f>
        <v>0</v>
      </c>
    </row>
    <row r="52" spans="9:13" ht="12.75">
      <c r="I52" s="28"/>
      <c r="J52" s="28"/>
      <c r="K52" s="28"/>
      <c r="L52" s="28"/>
      <c r="M52" s="28"/>
    </row>
    <row r="53" spans="1:13" ht="15.75">
      <c r="A53" s="29" t="s">
        <v>234</v>
      </c>
      <c r="B53" s="18"/>
      <c r="C53" s="30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9:13" ht="7.5" customHeight="1">
      <c r="I54" s="28"/>
      <c r="J54" s="28"/>
      <c r="K54" s="28"/>
      <c r="L54" s="28"/>
      <c r="M54" s="28"/>
    </row>
    <row r="55" spans="1:13" ht="12.75">
      <c r="A55" s="24"/>
      <c r="B55" s="21" t="s">
        <v>237</v>
      </c>
      <c r="C55" s="22"/>
      <c r="D55" s="22"/>
      <c r="E55" s="22"/>
      <c r="F55" s="22" t="s">
        <v>236</v>
      </c>
      <c r="G55" s="22" t="s">
        <v>235</v>
      </c>
      <c r="I55" s="23">
        <f>+I$3</f>
        <v>2002</v>
      </c>
      <c r="J55" s="23">
        <f>+J$3</f>
        <v>2003</v>
      </c>
      <c r="K55" s="23">
        <f>+K$3</f>
        <v>2004</v>
      </c>
      <c r="L55" s="23">
        <f>+L$3</f>
        <v>2005</v>
      </c>
      <c r="M55" s="23">
        <f>+M$3</f>
        <v>2006</v>
      </c>
    </row>
    <row r="56" spans="1:13" ht="7.5" customHeight="1">
      <c r="A56" s="24"/>
      <c r="I56" s="63"/>
      <c r="J56" s="63"/>
      <c r="K56" s="63"/>
      <c r="L56" s="63"/>
      <c r="M56" s="63"/>
    </row>
    <row r="57" spans="1:13" ht="12.75">
      <c r="A57" s="24">
        <v>1</v>
      </c>
      <c r="B57" s="73"/>
      <c r="C57" s="73"/>
      <c r="D57" s="73"/>
      <c r="E57" s="73"/>
      <c r="I57" s="63"/>
      <c r="J57" s="63"/>
      <c r="K57" s="63"/>
      <c r="L57" s="63"/>
      <c r="M57" s="63"/>
    </row>
    <row r="58" spans="1:13" ht="12.75">
      <c r="A58" s="24">
        <v>2</v>
      </c>
      <c r="B58" s="73"/>
      <c r="C58" s="73"/>
      <c r="D58" s="73"/>
      <c r="E58" s="73"/>
      <c r="I58" s="63"/>
      <c r="J58" s="63"/>
      <c r="K58" s="63"/>
      <c r="L58" s="63"/>
      <c r="M58" s="63"/>
    </row>
    <row r="59" spans="1:13" ht="7.5" customHeight="1">
      <c r="A59" s="24"/>
      <c r="I59" s="63"/>
      <c r="J59" s="63"/>
      <c r="K59" s="63"/>
      <c r="L59" s="63"/>
      <c r="M59" s="63"/>
    </row>
    <row r="60" spans="1:13" ht="12.75">
      <c r="A60" s="24"/>
      <c r="I60" s="28">
        <f>+SUM(I57:I59)</f>
        <v>0</v>
      </c>
      <c r="J60" s="28">
        <f>+SUM(J57:J59)</f>
        <v>0</v>
      </c>
      <c r="K60" s="28">
        <f>+SUM(K57:K59)</f>
        <v>0</v>
      </c>
      <c r="L60" s="28">
        <f>+SUM(L57:L59)</f>
        <v>0</v>
      </c>
      <c r="M60" s="28">
        <f>+SUM(M57:M59)</f>
        <v>0</v>
      </c>
    </row>
    <row r="61" spans="9:13" ht="12.75">
      <c r="I61" s="27"/>
      <c r="J61" s="27"/>
      <c r="K61" s="27"/>
      <c r="L61" s="27"/>
      <c r="M61" s="27"/>
    </row>
    <row r="62" spans="1:13" ht="15.75">
      <c r="A62" s="31"/>
      <c r="B62" s="32" t="s">
        <v>598</v>
      </c>
      <c r="C62" s="33"/>
      <c r="D62" s="34"/>
      <c r="E62" s="34"/>
      <c r="F62" s="34"/>
      <c r="G62" s="31"/>
      <c r="H62" s="34"/>
      <c r="I62" s="35">
        <f>+I34+I51+I60</f>
        <v>68.9</v>
      </c>
      <c r="J62" s="35">
        <f>+J34+J51+J60</f>
        <v>46.65</v>
      </c>
      <c r="K62" s="35">
        <f>+K34+K51+K60</f>
        <v>43.199999999999996</v>
      </c>
      <c r="L62" s="35">
        <f>+L34+L51+L60</f>
        <v>20.6</v>
      </c>
      <c r="M62" s="35">
        <f>+M34+M51+M60</f>
        <v>20.6</v>
      </c>
    </row>
    <row r="64" spans="1:13" ht="15.75">
      <c r="A64" s="16" t="s">
        <v>597</v>
      </c>
      <c r="B64" s="16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ht="7.5" customHeight="1"/>
    <row r="66" spans="2:13" ht="12.75">
      <c r="B66" s="21" t="s">
        <v>1</v>
      </c>
      <c r="C66" s="22" t="s">
        <v>27</v>
      </c>
      <c r="D66" s="22" t="s">
        <v>5</v>
      </c>
      <c r="E66" s="22" t="s">
        <v>6</v>
      </c>
      <c r="F66" s="22" t="s">
        <v>3</v>
      </c>
      <c r="G66" s="22" t="s">
        <v>28</v>
      </c>
      <c r="I66" s="23">
        <f>+I$3</f>
        <v>2002</v>
      </c>
      <c r="J66" s="23">
        <f>+J$3</f>
        <v>2003</v>
      </c>
      <c r="K66" s="23">
        <f>+K$3</f>
        <v>2004</v>
      </c>
      <c r="L66" s="23">
        <f>+L$3</f>
        <v>2005</v>
      </c>
      <c r="M66" s="23">
        <f>+M$3</f>
        <v>2006</v>
      </c>
    </row>
    <row r="67" spans="2:6" ht="7.5" customHeight="1">
      <c r="B67" s="21"/>
      <c r="C67" s="23"/>
      <c r="E67" s="23"/>
      <c r="F67" s="23"/>
    </row>
    <row r="68" spans="1:13" ht="12.75">
      <c r="A68" s="24">
        <v>1</v>
      </c>
      <c r="B68" s="38"/>
      <c r="D68" s="20"/>
      <c r="E68" s="36"/>
      <c r="F68" s="40"/>
      <c r="G68" s="36"/>
      <c r="I68" s="39">
        <f aca="true" t="shared" si="8" ref="I68:I73">+CEILING(IF($I$66&lt;=G68,F68*0.3,0),0.05)</f>
        <v>0</v>
      </c>
      <c r="J68" s="39">
        <f aca="true" t="shared" si="9" ref="J68:J73">+CEILING(IF($J$66&lt;=G68,F68*0.3,0),0.05)</f>
        <v>0</v>
      </c>
      <c r="K68" s="39">
        <f aca="true" t="shared" si="10" ref="K68:K73">+CEILING(IF($K$66&lt;=G68,F68*0.3,0),0.05)</f>
        <v>0</v>
      </c>
      <c r="L68" s="39">
        <f aca="true" t="shared" si="11" ref="L68:L73">+CEILING(IF($L$66&lt;=G68,F68*0.3,0),0.05)</f>
        <v>0</v>
      </c>
      <c r="M68" s="39">
        <f aca="true" t="shared" si="12" ref="M68:M73">+CEILING(IF($M$66&lt;=G68,F68*0.3,0),0.05)</f>
        <v>0</v>
      </c>
    </row>
    <row r="69" spans="1:13" ht="12.75">
      <c r="A69" s="24">
        <v>2</v>
      </c>
      <c r="B69" s="38"/>
      <c r="D69" s="20"/>
      <c r="E69" s="36"/>
      <c r="F69" s="37"/>
      <c r="G69" s="13"/>
      <c r="I69" s="40">
        <f t="shared" si="8"/>
        <v>0</v>
      </c>
      <c r="J69" s="40">
        <f t="shared" si="9"/>
        <v>0</v>
      </c>
      <c r="K69" s="40">
        <f t="shared" si="10"/>
        <v>0</v>
      </c>
      <c r="L69" s="40">
        <f t="shared" si="11"/>
        <v>0</v>
      </c>
      <c r="M69" s="40">
        <f t="shared" si="12"/>
        <v>0</v>
      </c>
    </row>
    <row r="70" spans="1:13" ht="12.75">
      <c r="A70" s="24">
        <v>3</v>
      </c>
      <c r="B70" s="38"/>
      <c r="D70" s="20"/>
      <c r="E70" s="36"/>
      <c r="F70" s="37"/>
      <c r="G70" s="13"/>
      <c r="I70" s="40">
        <f t="shared" si="8"/>
        <v>0</v>
      </c>
      <c r="J70" s="40">
        <f t="shared" si="9"/>
        <v>0</v>
      </c>
      <c r="K70" s="40">
        <f t="shared" si="10"/>
        <v>0</v>
      </c>
      <c r="L70" s="40">
        <f t="shared" si="11"/>
        <v>0</v>
      </c>
      <c r="M70" s="40">
        <f t="shared" si="12"/>
        <v>0</v>
      </c>
    </row>
    <row r="71" spans="1:13" ht="12.75">
      <c r="A71" s="24">
        <v>4</v>
      </c>
      <c r="B71" s="38"/>
      <c r="D71" s="20"/>
      <c r="E71" s="36"/>
      <c r="F71" s="40"/>
      <c r="G71" s="36"/>
      <c r="I71" s="40">
        <f t="shared" si="8"/>
        <v>0</v>
      </c>
      <c r="J71" s="40">
        <f t="shared" si="9"/>
        <v>0</v>
      </c>
      <c r="K71" s="40">
        <f t="shared" si="10"/>
        <v>0</v>
      </c>
      <c r="L71" s="40">
        <f t="shared" si="11"/>
        <v>0</v>
      </c>
      <c r="M71" s="40">
        <f t="shared" si="12"/>
        <v>0</v>
      </c>
    </row>
    <row r="72" spans="1:13" ht="12.75">
      <c r="A72" s="24">
        <v>5</v>
      </c>
      <c r="D72" s="20"/>
      <c r="E72" s="20"/>
      <c r="F72" s="45"/>
      <c r="G72" s="20"/>
      <c r="I72" s="40">
        <f t="shared" si="8"/>
        <v>0</v>
      </c>
      <c r="J72" s="40">
        <f t="shared" si="9"/>
        <v>0</v>
      </c>
      <c r="K72" s="40">
        <f t="shared" si="10"/>
        <v>0</v>
      </c>
      <c r="L72" s="40">
        <f t="shared" si="11"/>
        <v>0</v>
      </c>
      <c r="M72" s="40">
        <f t="shared" si="12"/>
        <v>0</v>
      </c>
    </row>
    <row r="73" spans="1:13" ht="12.75">
      <c r="A73" s="24">
        <v>6</v>
      </c>
      <c r="D73" s="20"/>
      <c r="E73" s="20"/>
      <c r="F73" s="45"/>
      <c r="G73" s="20"/>
      <c r="I73" s="40">
        <f t="shared" si="8"/>
        <v>0</v>
      </c>
      <c r="J73" s="40">
        <f t="shared" si="9"/>
        <v>0</v>
      </c>
      <c r="K73" s="40">
        <f t="shared" si="10"/>
        <v>0</v>
      </c>
      <c r="L73" s="40">
        <f t="shared" si="11"/>
        <v>0</v>
      </c>
      <c r="M73" s="40">
        <f t="shared" si="12"/>
        <v>0</v>
      </c>
    </row>
    <row r="74" spans="1:13" ht="7.5" customHeight="1">
      <c r="A74" s="24"/>
      <c r="I74" s="28"/>
      <c r="J74" s="28"/>
      <c r="K74" s="28"/>
      <c r="L74" s="28"/>
      <c r="M74" s="28"/>
    </row>
    <row r="75" spans="1:13" ht="12.75">
      <c r="A75" s="24"/>
      <c r="I75" s="28">
        <f>+SUM(I68:I74)</f>
        <v>0</v>
      </c>
      <c r="J75" s="28">
        <f>+SUM(J68:J74)</f>
        <v>0</v>
      </c>
      <c r="K75" s="28">
        <f>+SUM(K68:K74)</f>
        <v>0</v>
      </c>
      <c r="L75" s="28">
        <f>+SUM(L68:L74)</f>
        <v>0</v>
      </c>
      <c r="M75" s="28">
        <f>+SUM(M68:M74)</f>
        <v>0</v>
      </c>
    </row>
  </sheetData>
  <sheetProtection sheet="1" objects="1" scenarios="1"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166</v>
      </c>
      <c r="C5" s="20" t="s">
        <v>31</v>
      </c>
      <c r="D5" s="20" t="s">
        <v>50</v>
      </c>
      <c r="E5" s="36" t="s">
        <v>143</v>
      </c>
      <c r="F5" s="37">
        <v>5.1</v>
      </c>
      <c r="G5" s="13">
        <v>2006</v>
      </c>
      <c r="I5" s="39">
        <f aca="true" t="shared" si="0" ref="I5:M14">+IF($G5&gt;=I$3,$F5,0)</f>
        <v>5.1</v>
      </c>
      <c r="J5" s="39">
        <f t="shared" si="0"/>
        <v>5.1</v>
      </c>
      <c r="K5" s="39">
        <f t="shared" si="0"/>
        <v>5.1</v>
      </c>
      <c r="L5" s="39">
        <f t="shared" si="0"/>
        <v>5.1</v>
      </c>
      <c r="M5" s="39">
        <f t="shared" si="0"/>
        <v>5.1</v>
      </c>
    </row>
    <row r="6" spans="1:13" ht="12.75">
      <c r="A6" s="24">
        <v>2</v>
      </c>
      <c r="B6" s="38" t="s">
        <v>169</v>
      </c>
      <c r="C6" s="20" t="s">
        <v>38</v>
      </c>
      <c r="D6" s="20" t="s">
        <v>59</v>
      </c>
      <c r="E6" s="36" t="s">
        <v>143</v>
      </c>
      <c r="F6" s="37">
        <v>4.5</v>
      </c>
      <c r="G6" s="13">
        <v>2006</v>
      </c>
      <c r="I6" s="40">
        <f t="shared" si="0"/>
        <v>4.5</v>
      </c>
      <c r="J6" s="40">
        <f t="shared" si="0"/>
        <v>4.5</v>
      </c>
      <c r="K6" s="40">
        <f t="shared" si="0"/>
        <v>4.5</v>
      </c>
      <c r="L6" s="40">
        <f t="shared" si="0"/>
        <v>4.5</v>
      </c>
      <c r="M6" s="40">
        <f t="shared" si="0"/>
        <v>4.5</v>
      </c>
    </row>
    <row r="7" spans="1:13" ht="12.75">
      <c r="A7" s="24">
        <v>3</v>
      </c>
      <c r="B7" s="38" t="s">
        <v>167</v>
      </c>
      <c r="C7" s="20" t="s">
        <v>39</v>
      </c>
      <c r="D7" s="20" t="s">
        <v>112</v>
      </c>
      <c r="E7" s="36" t="s">
        <v>143</v>
      </c>
      <c r="F7" s="37">
        <v>4</v>
      </c>
      <c r="G7" s="13">
        <v>2006</v>
      </c>
      <c r="I7" s="40">
        <f aca="true" t="shared" si="1" ref="I7:M8">+IF($G7&gt;=I$3,$F7,0)</f>
        <v>4</v>
      </c>
      <c r="J7" s="40">
        <f t="shared" si="1"/>
        <v>4</v>
      </c>
      <c r="K7" s="40">
        <f t="shared" si="1"/>
        <v>4</v>
      </c>
      <c r="L7" s="40">
        <f t="shared" si="1"/>
        <v>4</v>
      </c>
      <c r="M7" s="40">
        <f t="shared" si="1"/>
        <v>4</v>
      </c>
    </row>
    <row r="8" spans="1:13" ht="12.75">
      <c r="A8" s="24">
        <v>4</v>
      </c>
      <c r="B8" s="38" t="s">
        <v>451</v>
      </c>
      <c r="C8" s="20" t="s">
        <v>40</v>
      </c>
      <c r="D8" s="20" t="s">
        <v>135</v>
      </c>
      <c r="E8" s="36" t="s">
        <v>143</v>
      </c>
      <c r="F8" s="37">
        <v>2.6</v>
      </c>
      <c r="G8" s="13">
        <v>2006</v>
      </c>
      <c r="I8" s="40">
        <f t="shared" si="1"/>
        <v>2.6</v>
      </c>
      <c r="J8" s="40">
        <f t="shared" si="1"/>
        <v>2.6</v>
      </c>
      <c r="K8" s="40">
        <f t="shared" si="1"/>
        <v>2.6</v>
      </c>
      <c r="L8" s="40">
        <f t="shared" si="1"/>
        <v>2.6</v>
      </c>
      <c r="M8" s="40">
        <f t="shared" si="1"/>
        <v>2.6</v>
      </c>
    </row>
    <row r="9" spans="1:13" ht="12.75">
      <c r="A9" s="24">
        <v>5</v>
      </c>
      <c r="B9" s="38" t="s">
        <v>512</v>
      </c>
      <c r="C9" s="20" t="s">
        <v>38</v>
      </c>
      <c r="D9" s="20" t="s">
        <v>117</v>
      </c>
      <c r="E9" s="36" t="s">
        <v>143</v>
      </c>
      <c r="F9" s="37">
        <v>1.1</v>
      </c>
      <c r="G9" s="13">
        <v>2006</v>
      </c>
      <c r="I9" s="40">
        <f t="shared" si="0"/>
        <v>1.1</v>
      </c>
      <c r="J9" s="40">
        <f t="shared" si="0"/>
        <v>1.1</v>
      </c>
      <c r="K9" s="40">
        <f t="shared" si="0"/>
        <v>1.1</v>
      </c>
      <c r="L9" s="40">
        <f t="shared" si="0"/>
        <v>1.1</v>
      </c>
      <c r="M9" s="40">
        <f t="shared" si="0"/>
        <v>1.1</v>
      </c>
    </row>
    <row r="10" spans="1:13" ht="12.75">
      <c r="A10" s="24">
        <v>6</v>
      </c>
      <c r="B10" s="38" t="s">
        <v>438</v>
      </c>
      <c r="C10" s="20" t="s">
        <v>38</v>
      </c>
      <c r="D10" s="20" t="s">
        <v>75</v>
      </c>
      <c r="E10" s="36" t="s">
        <v>143</v>
      </c>
      <c r="F10" s="37">
        <v>0.7</v>
      </c>
      <c r="G10" s="13">
        <v>2006</v>
      </c>
      <c r="I10" s="40">
        <f t="shared" si="0"/>
        <v>0.7</v>
      </c>
      <c r="J10" s="40">
        <f t="shared" si="0"/>
        <v>0.7</v>
      </c>
      <c r="K10" s="40">
        <f t="shared" si="0"/>
        <v>0.7</v>
      </c>
      <c r="L10" s="40">
        <f t="shared" si="0"/>
        <v>0.7</v>
      </c>
      <c r="M10" s="40">
        <f t="shared" si="0"/>
        <v>0.7</v>
      </c>
    </row>
    <row r="11" spans="1:13" ht="12.75">
      <c r="A11" s="24">
        <v>7</v>
      </c>
      <c r="B11" s="38" t="s">
        <v>516</v>
      </c>
      <c r="C11" s="20" t="s">
        <v>40</v>
      </c>
      <c r="D11" s="20" t="s">
        <v>87</v>
      </c>
      <c r="E11" s="36" t="s">
        <v>143</v>
      </c>
      <c r="F11" s="40">
        <v>0.6</v>
      </c>
      <c r="G11" s="36">
        <v>2006</v>
      </c>
      <c r="I11" s="40">
        <f t="shared" si="0"/>
        <v>0.6</v>
      </c>
      <c r="J11" s="40">
        <f t="shared" si="0"/>
        <v>0.6</v>
      </c>
      <c r="K11" s="40">
        <f t="shared" si="0"/>
        <v>0.6</v>
      </c>
      <c r="L11" s="40">
        <f t="shared" si="0"/>
        <v>0.6</v>
      </c>
      <c r="M11" s="40">
        <f t="shared" si="0"/>
        <v>0.6</v>
      </c>
    </row>
    <row r="12" spans="1:13" ht="12.75">
      <c r="A12" s="24">
        <v>8</v>
      </c>
      <c r="B12" s="38" t="s">
        <v>359</v>
      </c>
      <c r="C12" s="20" t="s">
        <v>53</v>
      </c>
      <c r="D12" s="20" t="s">
        <v>57</v>
      </c>
      <c r="E12" s="36" t="s">
        <v>143</v>
      </c>
      <c r="F12" s="37">
        <v>0.5</v>
      </c>
      <c r="G12" s="13">
        <v>2006</v>
      </c>
      <c r="I12" s="40">
        <f t="shared" si="0"/>
        <v>0.5</v>
      </c>
      <c r="J12" s="40">
        <f t="shared" si="0"/>
        <v>0.5</v>
      </c>
      <c r="K12" s="40">
        <f t="shared" si="0"/>
        <v>0.5</v>
      </c>
      <c r="L12" s="40">
        <f t="shared" si="0"/>
        <v>0.5</v>
      </c>
      <c r="M12" s="40">
        <f t="shared" si="0"/>
        <v>0.5</v>
      </c>
    </row>
    <row r="13" spans="1:13" ht="12.75">
      <c r="A13" s="24">
        <v>9</v>
      </c>
      <c r="B13" s="38" t="s">
        <v>513</v>
      </c>
      <c r="C13" s="20" t="s">
        <v>38</v>
      </c>
      <c r="D13" s="20" t="s">
        <v>117</v>
      </c>
      <c r="E13" s="36" t="s">
        <v>143</v>
      </c>
      <c r="F13" s="37">
        <v>0.5</v>
      </c>
      <c r="G13" s="13">
        <v>2006</v>
      </c>
      <c r="I13" s="40">
        <f t="shared" si="0"/>
        <v>0.5</v>
      </c>
      <c r="J13" s="40">
        <f t="shared" si="0"/>
        <v>0.5</v>
      </c>
      <c r="K13" s="40">
        <f t="shared" si="0"/>
        <v>0.5</v>
      </c>
      <c r="L13" s="40">
        <f t="shared" si="0"/>
        <v>0.5</v>
      </c>
      <c r="M13" s="40">
        <f t="shared" si="0"/>
        <v>0.5</v>
      </c>
    </row>
    <row r="14" spans="1:13" ht="12.75">
      <c r="A14" s="24">
        <v>10</v>
      </c>
      <c r="B14" s="38" t="s">
        <v>95</v>
      </c>
      <c r="C14" s="20" t="s">
        <v>40</v>
      </c>
      <c r="D14" s="20" t="s">
        <v>87</v>
      </c>
      <c r="E14" s="36" t="s">
        <v>33</v>
      </c>
      <c r="F14" s="37">
        <v>5.25</v>
      </c>
      <c r="G14" s="13">
        <v>2003</v>
      </c>
      <c r="I14" s="40">
        <f t="shared" si="0"/>
        <v>5.25</v>
      </c>
      <c r="J14" s="40">
        <f t="shared" si="0"/>
        <v>5.25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96</v>
      </c>
      <c r="C15" s="20" t="s">
        <v>40</v>
      </c>
      <c r="D15" s="20" t="s">
        <v>82</v>
      </c>
      <c r="E15" s="36" t="s">
        <v>33</v>
      </c>
      <c r="F15" s="37">
        <v>5.25</v>
      </c>
      <c r="G15" s="13">
        <v>2003</v>
      </c>
      <c r="I15" s="40">
        <f aca="true" t="shared" si="2" ref="I15:M24">+IF($G15&gt;=I$3,$F15,0)</f>
        <v>5.25</v>
      </c>
      <c r="J15" s="40">
        <f t="shared" si="2"/>
        <v>5.25</v>
      </c>
      <c r="K15" s="40">
        <f t="shared" si="2"/>
        <v>0</v>
      </c>
      <c r="L15" s="40">
        <f t="shared" si="2"/>
        <v>0</v>
      </c>
      <c r="M15" s="40">
        <f t="shared" si="2"/>
        <v>0</v>
      </c>
    </row>
    <row r="16" spans="1:13" ht="12.75">
      <c r="A16" s="24">
        <v>12</v>
      </c>
      <c r="B16" s="38" t="s">
        <v>291</v>
      </c>
      <c r="C16" s="20" t="s">
        <v>53</v>
      </c>
      <c r="D16" s="20" t="s">
        <v>58</v>
      </c>
      <c r="E16" s="36" t="s">
        <v>143</v>
      </c>
      <c r="F16" s="37">
        <v>3.1</v>
      </c>
      <c r="G16" s="13">
        <v>2003</v>
      </c>
      <c r="I16" s="40">
        <f t="shared" si="2"/>
        <v>3.1</v>
      </c>
      <c r="J16" s="40">
        <f t="shared" si="2"/>
        <v>3.1</v>
      </c>
      <c r="K16" s="40">
        <f t="shared" si="2"/>
        <v>0</v>
      </c>
      <c r="L16" s="40">
        <f t="shared" si="2"/>
        <v>0</v>
      </c>
      <c r="M16" s="40">
        <f t="shared" si="2"/>
        <v>0</v>
      </c>
    </row>
    <row r="17" spans="1:13" ht="12.75">
      <c r="A17" s="24">
        <v>13</v>
      </c>
      <c r="B17" s="38" t="s">
        <v>252</v>
      </c>
      <c r="C17" s="20" t="s">
        <v>81</v>
      </c>
      <c r="D17" s="20" t="s">
        <v>140</v>
      </c>
      <c r="E17" s="36" t="s">
        <v>143</v>
      </c>
      <c r="F17" s="37">
        <v>2.7</v>
      </c>
      <c r="G17" s="13">
        <v>2003</v>
      </c>
      <c r="I17" s="40">
        <f t="shared" si="2"/>
        <v>2.7</v>
      </c>
      <c r="J17" s="40">
        <f t="shared" si="2"/>
        <v>2.7</v>
      </c>
      <c r="K17" s="40">
        <f t="shared" si="2"/>
        <v>0</v>
      </c>
      <c r="L17" s="40">
        <f t="shared" si="2"/>
        <v>0</v>
      </c>
      <c r="M17" s="40">
        <f t="shared" si="2"/>
        <v>0</v>
      </c>
    </row>
    <row r="18" spans="1:13" ht="12.75">
      <c r="A18" s="24">
        <v>14</v>
      </c>
      <c r="B18" s="38" t="s">
        <v>94</v>
      </c>
      <c r="C18" s="20" t="s">
        <v>62</v>
      </c>
      <c r="D18" s="20" t="s">
        <v>70</v>
      </c>
      <c r="E18" s="36" t="s">
        <v>33</v>
      </c>
      <c r="F18" s="37">
        <v>4.5</v>
      </c>
      <c r="G18" s="14">
        <v>2002</v>
      </c>
      <c r="I18" s="40">
        <f t="shared" si="2"/>
        <v>4.5</v>
      </c>
      <c r="J18" s="40">
        <f t="shared" si="2"/>
        <v>0</v>
      </c>
      <c r="K18" s="40">
        <f t="shared" si="2"/>
        <v>0</v>
      </c>
      <c r="L18" s="40">
        <f t="shared" si="2"/>
        <v>0</v>
      </c>
      <c r="M18" s="40">
        <f t="shared" si="2"/>
        <v>0</v>
      </c>
    </row>
    <row r="19" spans="1:13" ht="12.75">
      <c r="A19" s="24">
        <v>15</v>
      </c>
      <c r="B19" s="38" t="s">
        <v>45</v>
      </c>
      <c r="C19" s="20" t="s">
        <v>38</v>
      </c>
      <c r="D19" s="20" t="s">
        <v>50</v>
      </c>
      <c r="E19" s="36" t="s">
        <v>33</v>
      </c>
      <c r="F19" s="37">
        <v>4.5</v>
      </c>
      <c r="G19" s="13">
        <v>2002</v>
      </c>
      <c r="I19" s="40">
        <f t="shared" si="2"/>
        <v>4.5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</row>
    <row r="20" spans="1:13" ht="12.75">
      <c r="A20" s="24">
        <v>16</v>
      </c>
      <c r="B20" s="38" t="s">
        <v>702</v>
      </c>
      <c r="C20" s="20" t="s">
        <v>81</v>
      </c>
      <c r="D20" s="20" t="s">
        <v>82</v>
      </c>
      <c r="E20" s="36" t="s">
        <v>143</v>
      </c>
      <c r="F20" s="37">
        <v>0.5</v>
      </c>
      <c r="G20" s="13">
        <v>2002</v>
      </c>
      <c r="I20" s="40">
        <f t="shared" si="2"/>
        <v>0.5</v>
      </c>
      <c r="J20" s="40">
        <f t="shared" si="2"/>
        <v>0</v>
      </c>
      <c r="K20" s="40">
        <f t="shared" si="2"/>
        <v>0</v>
      </c>
      <c r="L20" s="40">
        <f t="shared" si="2"/>
        <v>0</v>
      </c>
      <c r="M20" s="40">
        <f t="shared" si="2"/>
        <v>0</v>
      </c>
    </row>
    <row r="21" spans="1:13" ht="12.75">
      <c r="A21" s="24">
        <v>17</v>
      </c>
      <c r="B21" s="38" t="s">
        <v>171</v>
      </c>
      <c r="C21" s="20" t="s">
        <v>38</v>
      </c>
      <c r="D21" s="20" t="s">
        <v>57</v>
      </c>
      <c r="E21" s="36" t="s">
        <v>143</v>
      </c>
      <c r="F21" s="37">
        <v>3.1</v>
      </c>
      <c r="G21" s="13">
        <v>2002</v>
      </c>
      <c r="I21" s="40">
        <f t="shared" si="2"/>
        <v>3.1</v>
      </c>
      <c r="J21" s="40">
        <f t="shared" si="2"/>
        <v>0</v>
      </c>
      <c r="K21" s="40">
        <f t="shared" si="2"/>
        <v>0</v>
      </c>
      <c r="L21" s="40">
        <f t="shared" si="2"/>
        <v>0</v>
      </c>
      <c r="M21" s="40">
        <f t="shared" si="2"/>
        <v>0</v>
      </c>
    </row>
    <row r="22" spans="1:13" ht="12.75">
      <c r="A22" s="24">
        <v>18</v>
      </c>
      <c r="B22" s="38" t="s">
        <v>259</v>
      </c>
      <c r="C22" s="20" t="s">
        <v>89</v>
      </c>
      <c r="D22" s="20" t="s">
        <v>82</v>
      </c>
      <c r="E22" s="36" t="s">
        <v>143</v>
      </c>
      <c r="F22" s="37">
        <v>2.9</v>
      </c>
      <c r="G22" s="13">
        <v>2002</v>
      </c>
      <c r="I22" s="40">
        <f t="shared" si="2"/>
        <v>2.9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</row>
    <row r="23" spans="1:13" ht="12.75">
      <c r="A23" s="24">
        <v>19</v>
      </c>
      <c r="B23" s="38" t="s">
        <v>239</v>
      </c>
      <c r="C23" s="20" t="s">
        <v>81</v>
      </c>
      <c r="D23" s="20" t="s">
        <v>32</v>
      </c>
      <c r="E23" s="36" t="s">
        <v>143</v>
      </c>
      <c r="F23" s="37">
        <v>2.6</v>
      </c>
      <c r="G23" s="13">
        <v>2002</v>
      </c>
      <c r="I23" s="40">
        <f t="shared" si="2"/>
        <v>2.6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</row>
    <row r="24" spans="1:13" ht="12.75">
      <c r="A24" s="24">
        <v>20</v>
      </c>
      <c r="B24" s="38" t="s">
        <v>304</v>
      </c>
      <c r="C24" s="20" t="s">
        <v>40</v>
      </c>
      <c r="D24" s="20" t="s">
        <v>182</v>
      </c>
      <c r="E24" s="36" t="s">
        <v>143</v>
      </c>
      <c r="F24" s="37">
        <v>1.5</v>
      </c>
      <c r="G24" s="13">
        <v>2002</v>
      </c>
      <c r="I24" s="40">
        <f t="shared" si="2"/>
        <v>1.5</v>
      </c>
      <c r="J24" s="40">
        <f t="shared" si="2"/>
        <v>0</v>
      </c>
      <c r="K24" s="40">
        <f t="shared" si="2"/>
        <v>0</v>
      </c>
      <c r="L24" s="40">
        <f t="shared" si="2"/>
        <v>0</v>
      </c>
      <c r="M24" s="40">
        <f t="shared" si="2"/>
        <v>0</v>
      </c>
    </row>
    <row r="25" spans="1:13" ht="12.75">
      <c r="A25" s="24">
        <v>21</v>
      </c>
      <c r="B25" s="38" t="s">
        <v>254</v>
      </c>
      <c r="C25" s="20" t="s">
        <v>81</v>
      </c>
      <c r="D25" s="20" t="s">
        <v>135</v>
      </c>
      <c r="E25" s="36" t="s">
        <v>143</v>
      </c>
      <c r="F25" s="37">
        <v>1.4</v>
      </c>
      <c r="G25" s="13">
        <v>2002</v>
      </c>
      <c r="I25" s="40">
        <f aca="true" t="shared" si="3" ref="I25:M32">+IF($G25&gt;=I$3,$F25,0)</f>
        <v>1.4</v>
      </c>
      <c r="J25" s="40">
        <f t="shared" si="3"/>
        <v>0</v>
      </c>
      <c r="K25" s="40">
        <f t="shared" si="3"/>
        <v>0</v>
      </c>
      <c r="L25" s="40">
        <f t="shared" si="3"/>
        <v>0</v>
      </c>
      <c r="M25" s="40">
        <f t="shared" si="3"/>
        <v>0</v>
      </c>
    </row>
    <row r="26" spans="1:13" ht="12.75">
      <c r="A26" s="24">
        <v>22</v>
      </c>
      <c r="B26" s="38" t="s">
        <v>337</v>
      </c>
      <c r="C26" s="20" t="s">
        <v>38</v>
      </c>
      <c r="D26" s="20" t="s">
        <v>43</v>
      </c>
      <c r="E26" s="36" t="s">
        <v>143</v>
      </c>
      <c r="F26" s="37">
        <v>1.2</v>
      </c>
      <c r="G26" s="13">
        <v>2002</v>
      </c>
      <c r="I26" s="40">
        <f t="shared" si="3"/>
        <v>1.2</v>
      </c>
      <c r="J26" s="40">
        <f t="shared" si="3"/>
        <v>0</v>
      </c>
      <c r="K26" s="40">
        <f t="shared" si="3"/>
        <v>0</v>
      </c>
      <c r="L26" s="40">
        <f t="shared" si="3"/>
        <v>0</v>
      </c>
      <c r="M26" s="40">
        <f t="shared" si="3"/>
        <v>0</v>
      </c>
    </row>
    <row r="27" spans="1:13" ht="12.75">
      <c r="A27" s="24">
        <v>23</v>
      </c>
      <c r="B27" s="38" t="s">
        <v>335</v>
      </c>
      <c r="C27" s="20" t="s">
        <v>38</v>
      </c>
      <c r="D27" s="20" t="s">
        <v>77</v>
      </c>
      <c r="E27" s="36" t="s">
        <v>143</v>
      </c>
      <c r="F27" s="37">
        <v>0.6</v>
      </c>
      <c r="G27" s="13">
        <v>2002</v>
      </c>
      <c r="I27" s="40">
        <f t="shared" si="3"/>
        <v>0.6</v>
      </c>
      <c r="J27" s="40">
        <f t="shared" si="3"/>
        <v>0</v>
      </c>
      <c r="K27" s="40">
        <f t="shared" si="3"/>
        <v>0</v>
      </c>
      <c r="L27" s="40">
        <f t="shared" si="3"/>
        <v>0</v>
      </c>
      <c r="M27" s="40">
        <f t="shared" si="3"/>
        <v>0</v>
      </c>
    </row>
    <row r="28" spans="1:13" ht="12.75">
      <c r="A28" s="24">
        <v>24</v>
      </c>
      <c r="B28" s="38" t="s">
        <v>689</v>
      </c>
      <c r="C28" s="20" t="s">
        <v>39</v>
      </c>
      <c r="D28" s="20" t="s">
        <v>83</v>
      </c>
      <c r="E28" s="36" t="s">
        <v>143</v>
      </c>
      <c r="F28" s="37">
        <v>0.5</v>
      </c>
      <c r="G28" s="13">
        <v>2002</v>
      </c>
      <c r="I28" s="40">
        <f t="shared" si="3"/>
        <v>0.5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</row>
    <row r="29" spans="1:13" ht="12.75">
      <c r="A29" s="24">
        <v>25</v>
      </c>
      <c r="B29" s="38" t="s">
        <v>531</v>
      </c>
      <c r="C29" s="20" t="s">
        <v>62</v>
      </c>
      <c r="D29" s="20" t="s">
        <v>70</v>
      </c>
      <c r="E29" s="36" t="s">
        <v>143</v>
      </c>
      <c r="F29" s="37">
        <v>0.5</v>
      </c>
      <c r="G29" s="13">
        <v>2002</v>
      </c>
      <c r="I29" s="40">
        <f t="shared" si="3"/>
        <v>0.5</v>
      </c>
      <c r="J29" s="40">
        <f t="shared" si="3"/>
        <v>0</v>
      </c>
      <c r="K29" s="40">
        <f t="shared" si="3"/>
        <v>0</v>
      </c>
      <c r="L29" s="40">
        <f t="shared" si="3"/>
        <v>0</v>
      </c>
      <c r="M29" s="40">
        <f t="shared" si="3"/>
        <v>0</v>
      </c>
    </row>
    <row r="30" spans="1:13" ht="12.75">
      <c r="A30" s="24">
        <v>26</v>
      </c>
      <c r="B30" s="38" t="s">
        <v>569</v>
      </c>
      <c r="C30" s="20" t="s">
        <v>38</v>
      </c>
      <c r="D30" s="20" t="s">
        <v>68</v>
      </c>
      <c r="E30" s="36" t="s">
        <v>143</v>
      </c>
      <c r="F30" s="37">
        <v>0.5</v>
      </c>
      <c r="G30" s="13">
        <v>2002</v>
      </c>
      <c r="I30" s="40">
        <f t="shared" si="3"/>
        <v>0.5</v>
      </c>
      <c r="J30" s="40">
        <f t="shared" si="3"/>
        <v>0</v>
      </c>
      <c r="K30" s="40">
        <f t="shared" si="3"/>
        <v>0</v>
      </c>
      <c r="L30" s="40">
        <f t="shared" si="3"/>
        <v>0</v>
      </c>
      <c r="M30" s="40">
        <f t="shared" si="3"/>
        <v>0</v>
      </c>
    </row>
    <row r="31" spans="1:13" ht="12.75">
      <c r="A31" s="24">
        <v>27</v>
      </c>
      <c r="B31" s="38" t="s">
        <v>633</v>
      </c>
      <c r="C31" s="20" t="s">
        <v>81</v>
      </c>
      <c r="D31" s="20" t="s">
        <v>68</v>
      </c>
      <c r="E31" s="36" t="s">
        <v>143</v>
      </c>
      <c r="F31" s="37">
        <v>0.5</v>
      </c>
      <c r="G31" s="13">
        <v>2002</v>
      </c>
      <c r="I31" s="40">
        <f t="shared" si="3"/>
        <v>0.5</v>
      </c>
      <c r="J31" s="40">
        <f t="shared" si="3"/>
        <v>0</v>
      </c>
      <c r="K31" s="40">
        <f t="shared" si="3"/>
        <v>0</v>
      </c>
      <c r="L31" s="40">
        <f t="shared" si="3"/>
        <v>0</v>
      </c>
      <c r="M31" s="40">
        <f t="shared" si="3"/>
        <v>0</v>
      </c>
    </row>
    <row r="32" spans="1:13" ht="12.75">
      <c r="A32" s="24">
        <v>28</v>
      </c>
      <c r="B32" s="38" t="s">
        <v>459</v>
      </c>
      <c r="C32" s="20" t="s">
        <v>40</v>
      </c>
      <c r="D32" s="20" t="s">
        <v>41</v>
      </c>
      <c r="E32" s="36" t="s">
        <v>143</v>
      </c>
      <c r="F32" s="37">
        <v>0.5</v>
      </c>
      <c r="G32" s="13">
        <v>2002</v>
      </c>
      <c r="I32" s="40">
        <f t="shared" si="3"/>
        <v>0.5</v>
      </c>
      <c r="J32" s="40">
        <f t="shared" si="3"/>
        <v>0</v>
      </c>
      <c r="K32" s="40">
        <f t="shared" si="3"/>
        <v>0</v>
      </c>
      <c r="L32" s="40">
        <f t="shared" si="3"/>
        <v>0</v>
      </c>
      <c r="M32" s="40">
        <f t="shared" si="3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61.20000000000001</v>
      </c>
      <c r="J34" s="41">
        <f>+SUM(J5:J32)</f>
        <v>35.900000000000006</v>
      </c>
      <c r="K34" s="41">
        <f>+SUM(K5:K32)</f>
        <v>19.6</v>
      </c>
      <c r="L34" s="41">
        <f>+SUM(L5:L32)</f>
        <v>19.6</v>
      </c>
      <c r="M34" s="41">
        <f>+SUM(M5:M32)</f>
        <v>19.6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170</v>
      </c>
      <c r="C40" s="20" t="s">
        <v>38</v>
      </c>
      <c r="D40" s="20" t="s">
        <v>82</v>
      </c>
      <c r="E40" s="36">
        <v>2002</v>
      </c>
      <c r="F40" s="37">
        <v>3.4</v>
      </c>
      <c r="G40" s="13">
        <v>2002</v>
      </c>
      <c r="I40" s="39">
        <f>+CEILING(IF($I$38=E40,F40,IF($I$38&lt;=G40,F40*0.3,0)),0.05)</f>
        <v>3.4000000000000004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B41" s="38" t="s">
        <v>378</v>
      </c>
      <c r="C41" s="20" t="s">
        <v>31</v>
      </c>
      <c r="D41" s="20" t="s">
        <v>182</v>
      </c>
      <c r="E41" s="36">
        <v>2002</v>
      </c>
      <c r="F41" s="37">
        <v>1</v>
      </c>
      <c r="G41" s="13">
        <v>2002</v>
      </c>
      <c r="I41" s="40">
        <f>+CEILING(IF($I$38=E41,F41,IF($I$38&lt;=G41,F41*0.3,0)),0.05)</f>
        <v>1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38" t="s">
        <v>664</v>
      </c>
      <c r="C42" s="20" t="s">
        <v>40</v>
      </c>
      <c r="D42" s="20" t="s">
        <v>99</v>
      </c>
      <c r="E42" s="36">
        <v>2002</v>
      </c>
      <c r="F42" s="37">
        <v>0.5</v>
      </c>
      <c r="G42" s="13">
        <v>2002</v>
      </c>
      <c r="I42" s="40">
        <f>+CEILING(IF($I$38=E42,F42,IF($I$38&lt;=G42,F42*0.3,0)),0.05)</f>
        <v>0.5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4.9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66.10000000000001</v>
      </c>
      <c r="J57" s="35">
        <f>+J34+J46+J55</f>
        <v>35.900000000000006</v>
      </c>
      <c r="K57" s="35">
        <f>+K34+K46+K55</f>
        <v>19.6</v>
      </c>
      <c r="L57" s="35">
        <f>+L34+L46+L55</f>
        <v>19.6</v>
      </c>
      <c r="M57" s="35">
        <f>+M34+M46+M55</f>
        <v>19.6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B63" s="38"/>
      <c r="D63" s="20"/>
      <c r="E63" s="36"/>
      <c r="F63" s="40"/>
      <c r="G63" s="36"/>
      <c r="I63" s="39">
        <f aca="true" t="shared" si="4" ref="I63:I68">+CEILING(IF($I$61&lt;=G63,F63*0.3,0),0.05)</f>
        <v>0</v>
      </c>
      <c r="J63" s="39">
        <f aca="true" t="shared" si="5" ref="J63:J68">+CEILING(IF($J$61&lt;=G63,F63*0.3,0),0.05)</f>
        <v>0</v>
      </c>
      <c r="K63" s="39">
        <f aca="true" t="shared" si="6" ref="K63:K68">+CEILING(IF($K$61&lt;=G63,F63*0.3,0),0.05)</f>
        <v>0</v>
      </c>
      <c r="L63" s="39">
        <f aca="true" t="shared" si="7" ref="L63:L68">+CEILING(IF($L$61&lt;=G63,F63*0.3,0),0.05)</f>
        <v>0</v>
      </c>
      <c r="M63" s="39">
        <f aca="true" t="shared" si="8" ref="M63:M68">+CEILING(IF($M$61&lt;=G63,F63*0.3,0),0.05)</f>
        <v>0</v>
      </c>
    </row>
    <row r="64" spans="1:13" ht="12.75">
      <c r="A64" s="24">
        <v>2</v>
      </c>
      <c r="B64" s="38"/>
      <c r="D64" s="20"/>
      <c r="E64" s="36"/>
      <c r="F64" s="37"/>
      <c r="G64" s="13"/>
      <c r="I64" s="40">
        <f t="shared" si="4"/>
        <v>0</v>
      </c>
      <c r="J64" s="40">
        <f t="shared" si="5"/>
        <v>0</v>
      </c>
      <c r="K64" s="40">
        <f t="shared" si="6"/>
        <v>0</v>
      </c>
      <c r="L64" s="40">
        <f t="shared" si="7"/>
        <v>0</v>
      </c>
      <c r="M64" s="40">
        <f t="shared" si="8"/>
        <v>0</v>
      </c>
    </row>
    <row r="65" spans="1:13" ht="12.75">
      <c r="A65" s="24">
        <v>3</v>
      </c>
      <c r="B65" s="38"/>
      <c r="D65" s="20"/>
      <c r="E65" s="36"/>
      <c r="F65" s="37"/>
      <c r="G65" s="13"/>
      <c r="I65" s="40">
        <f t="shared" si="4"/>
        <v>0</v>
      </c>
      <c r="J65" s="40">
        <f t="shared" si="5"/>
        <v>0</v>
      </c>
      <c r="K65" s="40">
        <f t="shared" si="6"/>
        <v>0</v>
      </c>
      <c r="L65" s="40">
        <f t="shared" si="7"/>
        <v>0</v>
      </c>
      <c r="M65" s="40">
        <f t="shared" si="8"/>
        <v>0</v>
      </c>
    </row>
    <row r="66" spans="1:13" ht="12.75">
      <c r="A66" s="24">
        <v>4</v>
      </c>
      <c r="B66" s="38"/>
      <c r="D66" s="20"/>
      <c r="E66" s="36"/>
      <c r="F66" s="40"/>
      <c r="G66" s="36"/>
      <c r="I66" s="40">
        <f t="shared" si="4"/>
        <v>0</v>
      </c>
      <c r="J66" s="40">
        <f t="shared" si="5"/>
        <v>0</v>
      </c>
      <c r="K66" s="40">
        <f t="shared" si="6"/>
        <v>0</v>
      </c>
      <c r="L66" s="40">
        <f t="shared" si="7"/>
        <v>0</v>
      </c>
      <c r="M66" s="40">
        <f t="shared" si="8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4"/>
        <v>0</v>
      </c>
      <c r="J67" s="40">
        <f t="shared" si="5"/>
        <v>0</v>
      </c>
      <c r="K67" s="40">
        <f t="shared" si="6"/>
        <v>0</v>
      </c>
      <c r="L67" s="40">
        <f t="shared" si="7"/>
        <v>0</v>
      </c>
      <c r="M67" s="40">
        <f t="shared" si="8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4"/>
        <v>0</v>
      </c>
      <c r="J68" s="40">
        <f t="shared" si="5"/>
        <v>0</v>
      </c>
      <c r="K68" s="40">
        <f t="shared" si="6"/>
        <v>0</v>
      </c>
      <c r="L68" s="40">
        <f t="shared" si="7"/>
        <v>0</v>
      </c>
      <c r="M68" s="40">
        <f t="shared" si="8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Gurtler&amp;R&amp;"Copperplate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159</v>
      </c>
      <c r="C5" s="20" t="s">
        <v>38</v>
      </c>
      <c r="D5" s="20" t="s">
        <v>83</v>
      </c>
      <c r="E5" s="36" t="s">
        <v>143</v>
      </c>
      <c r="F5" s="37">
        <v>4.1</v>
      </c>
      <c r="G5" s="13">
        <v>2006</v>
      </c>
      <c r="I5" s="39">
        <f aca="true" t="shared" si="0" ref="I5:M14">+IF($G5&gt;=I$3,$F5,0)</f>
        <v>4.1</v>
      </c>
      <c r="J5" s="39">
        <f t="shared" si="0"/>
        <v>4.1</v>
      </c>
      <c r="K5" s="39">
        <f t="shared" si="0"/>
        <v>4.1</v>
      </c>
      <c r="L5" s="39">
        <f t="shared" si="0"/>
        <v>4.1</v>
      </c>
      <c r="M5" s="39">
        <f t="shared" si="0"/>
        <v>4.1</v>
      </c>
    </row>
    <row r="6" spans="1:13" ht="12.75">
      <c r="A6" s="24">
        <v>2</v>
      </c>
      <c r="B6" s="38" t="s">
        <v>461</v>
      </c>
      <c r="C6" s="20" t="s">
        <v>38</v>
      </c>
      <c r="D6" s="20" t="s">
        <v>58</v>
      </c>
      <c r="E6" s="36" t="s">
        <v>143</v>
      </c>
      <c r="F6" s="37">
        <v>2.6</v>
      </c>
      <c r="G6" s="13">
        <v>2006</v>
      </c>
      <c r="I6" s="40">
        <f t="shared" si="0"/>
        <v>2.6</v>
      </c>
      <c r="J6" s="40">
        <f t="shared" si="0"/>
        <v>2.6</v>
      </c>
      <c r="K6" s="40">
        <f t="shared" si="0"/>
        <v>2.6</v>
      </c>
      <c r="L6" s="40">
        <f t="shared" si="0"/>
        <v>2.6</v>
      </c>
      <c r="M6" s="40">
        <f t="shared" si="0"/>
        <v>2.6</v>
      </c>
    </row>
    <row r="7" spans="1:13" ht="12.75">
      <c r="A7" s="24">
        <v>3</v>
      </c>
      <c r="B7" s="38" t="s">
        <v>382</v>
      </c>
      <c r="C7" s="20" t="s">
        <v>53</v>
      </c>
      <c r="D7" s="20" t="s">
        <v>75</v>
      </c>
      <c r="E7" s="36" t="s">
        <v>143</v>
      </c>
      <c r="F7" s="37">
        <v>2</v>
      </c>
      <c r="G7" s="13">
        <v>2006</v>
      </c>
      <c r="I7" s="40">
        <f t="shared" si="0"/>
        <v>2</v>
      </c>
      <c r="J7" s="40">
        <f t="shared" si="0"/>
        <v>2</v>
      </c>
      <c r="K7" s="40">
        <f t="shared" si="0"/>
        <v>2</v>
      </c>
      <c r="L7" s="40">
        <f t="shared" si="0"/>
        <v>2</v>
      </c>
      <c r="M7" s="40">
        <f t="shared" si="0"/>
        <v>2</v>
      </c>
    </row>
    <row r="8" spans="1:13" ht="12.75">
      <c r="A8" s="24">
        <v>4</v>
      </c>
      <c r="B8" s="38" t="s">
        <v>411</v>
      </c>
      <c r="C8" s="20" t="s">
        <v>38</v>
      </c>
      <c r="D8" s="20" t="s">
        <v>44</v>
      </c>
      <c r="E8" s="36" t="s">
        <v>143</v>
      </c>
      <c r="F8" s="37">
        <v>1.9</v>
      </c>
      <c r="G8" s="13">
        <v>2006</v>
      </c>
      <c r="I8" s="40">
        <f t="shared" si="0"/>
        <v>1.9</v>
      </c>
      <c r="J8" s="40">
        <f t="shared" si="0"/>
        <v>1.9</v>
      </c>
      <c r="K8" s="40">
        <f t="shared" si="0"/>
        <v>1.9</v>
      </c>
      <c r="L8" s="40">
        <f t="shared" si="0"/>
        <v>1.9</v>
      </c>
      <c r="M8" s="40">
        <f t="shared" si="0"/>
        <v>1.9</v>
      </c>
    </row>
    <row r="9" spans="1:13" ht="12.75">
      <c r="A9" s="24">
        <v>5</v>
      </c>
      <c r="B9" s="38" t="s">
        <v>80</v>
      </c>
      <c r="C9" s="20" t="s">
        <v>62</v>
      </c>
      <c r="D9" s="20" t="s">
        <v>182</v>
      </c>
      <c r="E9" s="36" t="s">
        <v>143</v>
      </c>
      <c r="F9" s="37">
        <v>1.2</v>
      </c>
      <c r="G9" s="13">
        <v>2006</v>
      </c>
      <c r="I9" s="40">
        <f t="shared" si="0"/>
        <v>1.2</v>
      </c>
      <c r="J9" s="40">
        <f t="shared" si="0"/>
        <v>1.2</v>
      </c>
      <c r="K9" s="40">
        <f t="shared" si="0"/>
        <v>1.2</v>
      </c>
      <c r="L9" s="40">
        <f t="shared" si="0"/>
        <v>1.2</v>
      </c>
      <c r="M9" s="40">
        <f t="shared" si="0"/>
        <v>1.2</v>
      </c>
    </row>
    <row r="10" spans="1:13" ht="12.75">
      <c r="A10" s="24">
        <v>6</v>
      </c>
      <c r="B10" s="38" t="s">
        <v>509</v>
      </c>
      <c r="C10" s="20" t="s">
        <v>38</v>
      </c>
      <c r="D10" s="20" t="s">
        <v>82</v>
      </c>
      <c r="E10" s="36" t="s">
        <v>143</v>
      </c>
      <c r="F10" s="37">
        <v>0.9</v>
      </c>
      <c r="G10" s="13">
        <v>2006</v>
      </c>
      <c r="I10" s="40">
        <f t="shared" si="0"/>
        <v>0.9</v>
      </c>
      <c r="J10" s="40">
        <f t="shared" si="0"/>
        <v>0.9</v>
      </c>
      <c r="K10" s="40">
        <f t="shared" si="0"/>
        <v>0.9</v>
      </c>
      <c r="L10" s="40">
        <f t="shared" si="0"/>
        <v>0.9</v>
      </c>
      <c r="M10" s="40">
        <f t="shared" si="0"/>
        <v>0.9</v>
      </c>
    </row>
    <row r="11" spans="1:13" ht="12.75">
      <c r="A11" s="24">
        <v>7</v>
      </c>
      <c r="B11" s="38" t="s">
        <v>326</v>
      </c>
      <c r="C11" s="20" t="s">
        <v>40</v>
      </c>
      <c r="D11" s="20" t="s">
        <v>135</v>
      </c>
      <c r="E11" s="36" t="s">
        <v>143</v>
      </c>
      <c r="F11" s="37">
        <v>0.6</v>
      </c>
      <c r="G11" s="13">
        <v>2006</v>
      </c>
      <c r="I11" s="40">
        <f t="shared" si="0"/>
        <v>0.6</v>
      </c>
      <c r="J11" s="40">
        <f t="shared" si="0"/>
        <v>0.6</v>
      </c>
      <c r="K11" s="40">
        <f t="shared" si="0"/>
        <v>0.6</v>
      </c>
      <c r="L11" s="40">
        <f t="shared" si="0"/>
        <v>0.6</v>
      </c>
      <c r="M11" s="40">
        <f t="shared" si="0"/>
        <v>0.6</v>
      </c>
    </row>
    <row r="12" spans="1:13" ht="12.75">
      <c r="A12" s="24">
        <v>8</v>
      </c>
      <c r="B12" s="38" t="s">
        <v>424</v>
      </c>
      <c r="C12" s="20" t="s">
        <v>38</v>
      </c>
      <c r="D12" s="20" t="s">
        <v>109</v>
      </c>
      <c r="E12" s="36" t="s">
        <v>143</v>
      </c>
      <c r="F12" s="37">
        <v>0.5</v>
      </c>
      <c r="G12" s="13">
        <v>2006</v>
      </c>
      <c r="I12" s="40">
        <f t="shared" si="0"/>
        <v>0.5</v>
      </c>
      <c r="J12" s="40">
        <f t="shared" si="0"/>
        <v>0.5</v>
      </c>
      <c r="K12" s="40">
        <f t="shared" si="0"/>
        <v>0.5</v>
      </c>
      <c r="L12" s="40">
        <f t="shared" si="0"/>
        <v>0.5</v>
      </c>
      <c r="M12" s="40">
        <f t="shared" si="0"/>
        <v>0.5</v>
      </c>
    </row>
    <row r="13" spans="1:13" ht="12.75">
      <c r="A13" s="24">
        <v>9</v>
      </c>
      <c r="B13" s="38" t="s">
        <v>515</v>
      </c>
      <c r="C13" s="20" t="s">
        <v>62</v>
      </c>
      <c r="D13" s="20" t="s">
        <v>75</v>
      </c>
      <c r="E13" s="36" t="s">
        <v>143</v>
      </c>
      <c r="F13" s="40">
        <v>0.5</v>
      </c>
      <c r="G13" s="36">
        <v>2006</v>
      </c>
      <c r="I13" s="40">
        <f t="shared" si="0"/>
        <v>0.5</v>
      </c>
      <c r="J13" s="40">
        <f t="shared" si="0"/>
        <v>0.5</v>
      </c>
      <c r="K13" s="40">
        <f t="shared" si="0"/>
        <v>0.5</v>
      </c>
      <c r="L13" s="40">
        <f t="shared" si="0"/>
        <v>0.5</v>
      </c>
      <c r="M13" s="40">
        <f t="shared" si="0"/>
        <v>0.5</v>
      </c>
    </row>
    <row r="14" spans="1:13" ht="12.75">
      <c r="A14" s="24">
        <v>10</v>
      </c>
      <c r="B14" s="38" t="s">
        <v>296</v>
      </c>
      <c r="C14" s="20" t="s">
        <v>53</v>
      </c>
      <c r="D14" s="20" t="s">
        <v>87</v>
      </c>
      <c r="E14" s="36" t="s">
        <v>143</v>
      </c>
      <c r="F14" s="37">
        <v>3.1</v>
      </c>
      <c r="G14" s="13">
        <v>2005</v>
      </c>
      <c r="I14" s="40">
        <f t="shared" si="0"/>
        <v>3.1</v>
      </c>
      <c r="J14" s="40">
        <f t="shared" si="0"/>
        <v>3.1</v>
      </c>
      <c r="K14" s="40">
        <f t="shared" si="0"/>
        <v>3.1</v>
      </c>
      <c r="L14" s="40">
        <f t="shared" si="0"/>
        <v>3.1</v>
      </c>
      <c r="M14" s="40">
        <f t="shared" si="0"/>
        <v>0</v>
      </c>
    </row>
    <row r="15" spans="1:13" ht="12.75">
      <c r="A15" s="24">
        <v>11</v>
      </c>
      <c r="B15" s="38" t="s">
        <v>266</v>
      </c>
      <c r="C15" s="20" t="s">
        <v>81</v>
      </c>
      <c r="D15" s="20" t="s">
        <v>75</v>
      </c>
      <c r="E15" s="36" t="s">
        <v>143</v>
      </c>
      <c r="F15" s="37">
        <v>2.8</v>
      </c>
      <c r="G15" s="13">
        <v>2005</v>
      </c>
      <c r="I15" s="40">
        <f aca="true" t="shared" si="1" ref="I15:M24">+IF($G15&gt;=I$3,$F15,0)</f>
        <v>2.8</v>
      </c>
      <c r="J15" s="40">
        <f t="shared" si="1"/>
        <v>2.8</v>
      </c>
      <c r="K15" s="40">
        <f t="shared" si="1"/>
        <v>2.8</v>
      </c>
      <c r="L15" s="40">
        <f t="shared" si="1"/>
        <v>2.8</v>
      </c>
      <c r="M15" s="40">
        <f t="shared" si="1"/>
        <v>0</v>
      </c>
    </row>
    <row r="16" spans="1:13" ht="12.75">
      <c r="A16" s="24">
        <v>12</v>
      </c>
      <c r="B16" s="38" t="s">
        <v>114</v>
      </c>
      <c r="C16" s="20" t="s">
        <v>40</v>
      </c>
      <c r="D16" s="20" t="s">
        <v>77</v>
      </c>
      <c r="E16" s="36" t="s">
        <v>143</v>
      </c>
      <c r="F16" s="37">
        <v>4.5</v>
      </c>
      <c r="G16" s="13">
        <v>2002</v>
      </c>
      <c r="I16" s="40">
        <f t="shared" si="1"/>
        <v>4.5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72</v>
      </c>
      <c r="C17" s="20" t="s">
        <v>39</v>
      </c>
      <c r="D17" s="20" t="s">
        <v>75</v>
      </c>
      <c r="E17" s="36" t="s">
        <v>33</v>
      </c>
      <c r="F17" s="37">
        <v>4.5</v>
      </c>
      <c r="G17" s="14">
        <v>2002</v>
      </c>
      <c r="I17" s="40">
        <f t="shared" si="1"/>
        <v>4.5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73</v>
      </c>
      <c r="C18" s="20" t="s">
        <v>40</v>
      </c>
      <c r="D18" s="20" t="s">
        <v>57</v>
      </c>
      <c r="E18" s="36" t="s">
        <v>33</v>
      </c>
      <c r="F18" s="37">
        <v>4.5</v>
      </c>
      <c r="G18" s="13">
        <v>2002</v>
      </c>
      <c r="I18" s="40">
        <f t="shared" si="1"/>
        <v>4.5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74</v>
      </c>
      <c r="C19" s="20" t="s">
        <v>31</v>
      </c>
      <c r="D19" s="20" t="s">
        <v>76</v>
      </c>
      <c r="E19" s="36" t="s">
        <v>33</v>
      </c>
      <c r="F19" s="37">
        <v>4.5</v>
      </c>
      <c r="G19" s="13">
        <v>2002</v>
      </c>
      <c r="I19" s="40">
        <f t="shared" si="1"/>
        <v>4.5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263</v>
      </c>
      <c r="C20" s="20" t="s">
        <v>38</v>
      </c>
      <c r="D20" s="20" t="s">
        <v>82</v>
      </c>
      <c r="E20" s="36" t="s">
        <v>143</v>
      </c>
      <c r="F20" s="37">
        <v>3.5</v>
      </c>
      <c r="G20" s="13">
        <v>2002</v>
      </c>
      <c r="I20" s="40">
        <f t="shared" si="1"/>
        <v>3.5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238</v>
      </c>
      <c r="C21" s="20" t="s">
        <v>81</v>
      </c>
      <c r="D21" s="20" t="s">
        <v>43</v>
      </c>
      <c r="E21" s="36" t="s">
        <v>143</v>
      </c>
      <c r="F21" s="37">
        <v>2.5</v>
      </c>
      <c r="G21" s="13">
        <v>2002</v>
      </c>
      <c r="I21" s="40">
        <f t="shared" si="1"/>
        <v>2.5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698</v>
      </c>
      <c r="C22" s="20" t="s">
        <v>40</v>
      </c>
      <c r="D22" s="20" t="s">
        <v>244</v>
      </c>
      <c r="E22" s="36" t="s">
        <v>143</v>
      </c>
      <c r="F22" s="37">
        <v>0.5</v>
      </c>
      <c r="G22" s="13">
        <v>2002</v>
      </c>
      <c r="I22" s="40">
        <f t="shared" si="1"/>
        <v>0.5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697</v>
      </c>
      <c r="C23" s="20" t="s">
        <v>89</v>
      </c>
      <c r="D23" s="20" t="s">
        <v>75</v>
      </c>
      <c r="E23" s="36" t="s">
        <v>143</v>
      </c>
      <c r="F23" s="37">
        <v>0.5</v>
      </c>
      <c r="G23" s="13">
        <v>2002</v>
      </c>
      <c r="I23" s="40">
        <f t="shared" si="1"/>
        <v>0.5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677</v>
      </c>
      <c r="C24" s="20" t="s">
        <v>38</v>
      </c>
      <c r="D24" s="20" t="s">
        <v>76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572</v>
      </c>
      <c r="C25" s="20" t="s">
        <v>81</v>
      </c>
      <c r="D25" s="20" t="s">
        <v>82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647</v>
      </c>
      <c r="C26" s="20" t="s">
        <v>31</v>
      </c>
      <c r="D26" s="20" t="s">
        <v>248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708</v>
      </c>
      <c r="C27" s="20" t="s">
        <v>38</v>
      </c>
      <c r="D27" s="20" t="s">
        <v>51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705</v>
      </c>
      <c r="C28" s="20" t="s">
        <v>40</v>
      </c>
      <c r="D28" s="20" t="s">
        <v>41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157</v>
      </c>
      <c r="C29" s="20" t="s">
        <v>81</v>
      </c>
      <c r="D29" s="20" t="s">
        <v>83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692</v>
      </c>
      <c r="C30" s="20" t="s">
        <v>40</v>
      </c>
      <c r="D30" s="20" t="s">
        <v>43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544</v>
      </c>
      <c r="C31" s="20" t="s">
        <v>89</v>
      </c>
      <c r="D31" s="20" t="s">
        <v>77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709</v>
      </c>
      <c r="C32" s="20" t="s">
        <v>38</v>
      </c>
      <c r="D32" s="20" t="s">
        <v>75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49.7</v>
      </c>
      <c r="J34" s="41">
        <f>+SUM(J5:J32)</f>
        <v>20.2</v>
      </c>
      <c r="K34" s="41">
        <f>+SUM(K5:K32)</f>
        <v>20.2</v>
      </c>
      <c r="L34" s="41">
        <f>+SUM(L5:L32)</f>
        <v>20.2</v>
      </c>
      <c r="M34" s="41">
        <f>+SUM(M5:M32)</f>
        <v>14.299999999999999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329</v>
      </c>
      <c r="C40" s="20" t="s">
        <v>38</v>
      </c>
      <c r="D40" s="20" t="s">
        <v>70</v>
      </c>
      <c r="E40" s="36">
        <v>2002</v>
      </c>
      <c r="F40" s="37">
        <v>1.4</v>
      </c>
      <c r="G40" s="13">
        <v>2006</v>
      </c>
      <c r="I40" s="39">
        <f>+CEILING(IF($I$38=E40,F40,IF($I$38&lt;=G40,F40*0.3,0)),0.05)</f>
        <v>1.4000000000000001</v>
      </c>
      <c r="J40" s="39">
        <f>+CEILING(IF($J$38&lt;=G40,F40*0.3,0),0.05)</f>
        <v>0.45</v>
      </c>
      <c r="K40" s="39">
        <f>+CEILING(IF($K$38&lt;=G40,F40*0.3,0),0.05)</f>
        <v>0.45</v>
      </c>
      <c r="L40" s="39">
        <f>+CEILING(IF($L$38&lt;=G40,F40*0.3,0),0.05)</f>
        <v>0.45</v>
      </c>
      <c r="M40" s="39">
        <f>CEILING(IF($M$38&lt;=G40,F40*0.3,0),0.05)</f>
        <v>0.45</v>
      </c>
    </row>
    <row r="41" spans="1:13" ht="12.75">
      <c r="A41" s="24">
        <v>2</v>
      </c>
      <c r="B41" s="38" t="s">
        <v>270</v>
      </c>
      <c r="C41" s="20" t="s">
        <v>89</v>
      </c>
      <c r="D41" s="20" t="s">
        <v>248</v>
      </c>
      <c r="E41" s="36">
        <v>2002</v>
      </c>
      <c r="F41" s="37">
        <v>1.1</v>
      </c>
      <c r="G41" s="13">
        <v>2006</v>
      </c>
      <c r="I41" s="40">
        <f>+CEILING(IF($I$38=E41,F41,IF($I$38&lt;=G41,F41*0.3,0)),0.05)</f>
        <v>1.1</v>
      </c>
      <c r="J41" s="40">
        <f>+CEILING(IF($J$38&lt;=G41,F41*0.3,0),0.05)</f>
        <v>0.35000000000000003</v>
      </c>
      <c r="K41" s="40">
        <f>+CEILING(IF($K$38&lt;=G41,F41*0.3,0),0.05)</f>
        <v>0.35000000000000003</v>
      </c>
      <c r="L41" s="40">
        <f>+CEILING(IF($L$38&lt;=G41,F41*0.3,0),0.05)</f>
        <v>0.35000000000000003</v>
      </c>
      <c r="M41" s="40">
        <f>CEILING(IF($M$38&lt;=G41,F41*0.3,0),0.05)</f>
        <v>0.35000000000000003</v>
      </c>
    </row>
    <row r="42" spans="1:13" ht="12.75">
      <c r="A42" s="24">
        <v>3</v>
      </c>
      <c r="B42" s="38" t="s">
        <v>315</v>
      </c>
      <c r="C42" s="20" t="s">
        <v>40</v>
      </c>
      <c r="D42" s="20" t="s">
        <v>248</v>
      </c>
      <c r="E42" s="36">
        <v>2002</v>
      </c>
      <c r="F42" s="37">
        <v>1.1</v>
      </c>
      <c r="G42" s="13">
        <v>2006</v>
      </c>
      <c r="I42" s="40">
        <f>+CEILING(IF($I$38=E42,F42,IF($I$38&lt;=G42,F42*0.3,0)),0.05)</f>
        <v>1.1</v>
      </c>
      <c r="J42" s="40">
        <f>+CEILING(IF($J$38&lt;=G42,F42*0.3,0),0.05)</f>
        <v>0.35000000000000003</v>
      </c>
      <c r="K42" s="40">
        <f>+CEILING(IF($K$38&lt;=G42,F42*0.3,0),0.05)</f>
        <v>0.35000000000000003</v>
      </c>
      <c r="L42" s="40">
        <f>+CEILING(IF($L$38&lt;=G42,F42*0.3,0),0.05)</f>
        <v>0.35000000000000003</v>
      </c>
      <c r="M42" s="40">
        <f>CEILING(IF($M$38&lt;=G42,F42*0.3,0),0.05)</f>
        <v>0.35000000000000003</v>
      </c>
    </row>
    <row r="43" spans="1:13" ht="12.75">
      <c r="A43" s="24">
        <v>4</v>
      </c>
      <c r="B43" s="38" t="s">
        <v>385</v>
      </c>
      <c r="C43" s="20" t="s">
        <v>38</v>
      </c>
      <c r="D43" s="20" t="s">
        <v>43</v>
      </c>
      <c r="E43" s="36">
        <v>2002</v>
      </c>
      <c r="F43" s="37">
        <v>1.1</v>
      </c>
      <c r="G43" s="13">
        <v>2004</v>
      </c>
      <c r="I43" s="40">
        <f>+CEILING(IF($I$38=E43,F43,IF($I$38&lt;=G43,F43*0.3,0)),0.05)</f>
        <v>1.1</v>
      </c>
      <c r="J43" s="40">
        <f>+CEILING(IF($J$38&lt;=G43,F43*0.3,0),0.05)</f>
        <v>0.35000000000000003</v>
      </c>
      <c r="K43" s="40">
        <f>+CEILING(IF($K$38&lt;=G43,F43*0.3,0),0.05)</f>
        <v>0.35000000000000003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B44" s="38" t="s">
        <v>486</v>
      </c>
      <c r="C44" s="20" t="s">
        <v>62</v>
      </c>
      <c r="D44" s="20" t="s">
        <v>32</v>
      </c>
      <c r="E44" s="36">
        <v>2002</v>
      </c>
      <c r="F44" s="37">
        <v>0.5</v>
      </c>
      <c r="G44" s="13">
        <v>2004</v>
      </c>
      <c r="I44" s="40">
        <f>+CEILING(IF($I$38=E44,F44,IF($I$38&lt;=G44,F44*0.3,0)),0.05)</f>
        <v>0.5</v>
      </c>
      <c r="J44" s="40">
        <f>+CEILING(IF($J$38&lt;=G44,F44*0.3,0),0.05)</f>
        <v>0.15000000000000002</v>
      </c>
      <c r="K44" s="40">
        <f>+CEILING(IF($K$38&lt;=G44,F44*0.3,0),0.05)</f>
        <v>0.15000000000000002</v>
      </c>
      <c r="L44" s="40">
        <f>+CEILING(IF($L$38&lt;=G44,F44*0.3,0),0.05)</f>
        <v>0</v>
      </c>
      <c r="M44" s="40">
        <f>CEILING(IF($M$38&lt;=G44,F44*0.3,0),0.05)</f>
        <v>0</v>
      </c>
    </row>
    <row r="45" spans="1:13" ht="12.75">
      <c r="A45" s="24">
        <v>6</v>
      </c>
      <c r="B45" s="38" t="s">
        <v>446</v>
      </c>
      <c r="C45" s="20" t="s">
        <v>89</v>
      </c>
      <c r="D45" s="20" t="s">
        <v>50</v>
      </c>
      <c r="E45" s="36">
        <v>2002</v>
      </c>
      <c r="F45" s="37">
        <v>0.5</v>
      </c>
      <c r="G45" s="13">
        <v>2004</v>
      </c>
      <c r="I45" s="40">
        <f aca="true" t="shared" si="3" ref="I45:I50">+CEILING(IF($I$38=E45,F45,IF($I$38&lt;=G45,F45*0.3,0)),0.05)</f>
        <v>0.5</v>
      </c>
      <c r="J45" s="40">
        <f aca="true" t="shared" si="4" ref="J45:J50">+CEILING(IF($J$38&lt;=G45,F45*0.3,0),0.05)</f>
        <v>0.15000000000000002</v>
      </c>
      <c r="K45" s="40">
        <f aca="true" t="shared" si="5" ref="K45:K50">+CEILING(IF($K$38&lt;=G45,F45*0.3,0),0.05)</f>
        <v>0.15000000000000002</v>
      </c>
      <c r="L45" s="40">
        <f aca="true" t="shared" si="6" ref="L45:L50">+CEILING(IF($L$38&lt;=G45,F45*0.3,0),0.05)</f>
        <v>0</v>
      </c>
      <c r="M45" s="40">
        <f aca="true" t="shared" si="7" ref="M45:M50">CEILING(IF($M$38&lt;=G45,F45*0.3,0),0.05)</f>
        <v>0</v>
      </c>
    </row>
    <row r="46" spans="1:13" ht="12.75">
      <c r="A46" s="24">
        <v>7</v>
      </c>
      <c r="B46" s="38" t="s">
        <v>265</v>
      </c>
      <c r="C46" s="20" t="s">
        <v>81</v>
      </c>
      <c r="D46" s="20" t="s">
        <v>58</v>
      </c>
      <c r="E46" s="36">
        <v>2002</v>
      </c>
      <c r="F46" s="37">
        <v>4.1</v>
      </c>
      <c r="G46" s="13">
        <v>2002</v>
      </c>
      <c r="I46" s="40">
        <f t="shared" si="3"/>
        <v>4.1000000000000005</v>
      </c>
      <c r="J46" s="40">
        <f t="shared" si="4"/>
        <v>0</v>
      </c>
      <c r="K46" s="40">
        <f t="shared" si="5"/>
        <v>0</v>
      </c>
      <c r="L46" s="40">
        <f t="shared" si="6"/>
        <v>0</v>
      </c>
      <c r="M46" s="40">
        <f t="shared" si="7"/>
        <v>0</v>
      </c>
    </row>
    <row r="47" spans="1:13" ht="12.75">
      <c r="A47" s="24">
        <v>8</v>
      </c>
      <c r="B47" s="38" t="s">
        <v>459</v>
      </c>
      <c r="C47" s="20" t="s">
        <v>40</v>
      </c>
      <c r="D47" s="20" t="s">
        <v>41</v>
      </c>
      <c r="E47" s="36">
        <v>2002</v>
      </c>
      <c r="F47" s="37">
        <v>1.3</v>
      </c>
      <c r="G47" s="13">
        <v>2002</v>
      </c>
      <c r="I47" s="40">
        <f t="shared" si="3"/>
        <v>1.3</v>
      </c>
      <c r="J47" s="40">
        <f t="shared" si="4"/>
        <v>0</v>
      </c>
      <c r="K47" s="40">
        <f t="shared" si="5"/>
        <v>0</v>
      </c>
      <c r="L47" s="40">
        <f t="shared" si="6"/>
        <v>0</v>
      </c>
      <c r="M47" s="40">
        <f t="shared" si="7"/>
        <v>0</v>
      </c>
    </row>
    <row r="48" spans="1:13" ht="12.75">
      <c r="A48" s="24">
        <v>9</v>
      </c>
      <c r="B48" s="38" t="s">
        <v>508</v>
      </c>
      <c r="C48" s="20" t="s">
        <v>89</v>
      </c>
      <c r="D48" s="20" t="s">
        <v>76</v>
      </c>
      <c r="E48" s="36">
        <v>2002</v>
      </c>
      <c r="F48" s="37">
        <v>0.5</v>
      </c>
      <c r="G48" s="13">
        <v>2002</v>
      </c>
      <c r="I48" s="40">
        <f t="shared" si="3"/>
        <v>0.5</v>
      </c>
      <c r="J48" s="40">
        <f t="shared" si="4"/>
        <v>0</v>
      </c>
      <c r="K48" s="40">
        <f t="shared" si="5"/>
        <v>0</v>
      </c>
      <c r="L48" s="40">
        <f t="shared" si="6"/>
        <v>0</v>
      </c>
      <c r="M48" s="40">
        <f t="shared" si="7"/>
        <v>0</v>
      </c>
    </row>
    <row r="49" spans="1:13" ht="12.75">
      <c r="A49" s="24">
        <v>10</v>
      </c>
      <c r="B49" s="38" t="s">
        <v>489</v>
      </c>
      <c r="C49" s="20" t="s">
        <v>62</v>
      </c>
      <c r="D49" s="20" t="s">
        <v>44</v>
      </c>
      <c r="E49" s="36">
        <v>2002</v>
      </c>
      <c r="F49" s="37">
        <v>0.5</v>
      </c>
      <c r="G49" s="13">
        <v>2002</v>
      </c>
      <c r="I49" s="40">
        <f t="shared" si="3"/>
        <v>0.5</v>
      </c>
      <c r="J49" s="40">
        <f t="shared" si="4"/>
        <v>0</v>
      </c>
      <c r="K49" s="40">
        <f t="shared" si="5"/>
        <v>0</v>
      </c>
      <c r="L49" s="40">
        <f t="shared" si="6"/>
        <v>0</v>
      </c>
      <c r="M49" s="40">
        <f t="shared" si="7"/>
        <v>0</v>
      </c>
    </row>
    <row r="50" spans="1:13" ht="12.75">
      <c r="A50" s="24">
        <v>11</v>
      </c>
      <c r="B50" s="38" t="s">
        <v>507</v>
      </c>
      <c r="C50" s="20" t="s">
        <v>62</v>
      </c>
      <c r="D50" s="20" t="s">
        <v>87</v>
      </c>
      <c r="E50" s="36">
        <v>2002</v>
      </c>
      <c r="F50" s="37">
        <v>0.5</v>
      </c>
      <c r="G50" s="13">
        <v>2002</v>
      </c>
      <c r="I50" s="40">
        <f t="shared" si="3"/>
        <v>0.5</v>
      </c>
      <c r="J50" s="40">
        <f t="shared" si="4"/>
        <v>0</v>
      </c>
      <c r="K50" s="40">
        <f t="shared" si="5"/>
        <v>0</v>
      </c>
      <c r="L50" s="40">
        <f t="shared" si="6"/>
        <v>0</v>
      </c>
      <c r="M50" s="40">
        <f t="shared" si="7"/>
        <v>0</v>
      </c>
    </row>
    <row r="51" spans="1:13" ht="12.75">
      <c r="A51" s="24">
        <v>12</v>
      </c>
      <c r="B51" s="38" t="s">
        <v>370</v>
      </c>
      <c r="C51" s="20" t="s">
        <v>89</v>
      </c>
      <c r="D51" s="20" t="s">
        <v>70</v>
      </c>
      <c r="E51" s="36">
        <v>2002</v>
      </c>
      <c r="F51" s="37">
        <v>0.5</v>
      </c>
      <c r="G51" s="13">
        <v>2002</v>
      </c>
      <c r="I51" s="40">
        <f>+CEILING(IF($I$38=E51,F51,IF($I$38&lt;=G51,F51*0.3,0)),0.05)</f>
        <v>0.5</v>
      </c>
      <c r="J51" s="40">
        <f aca="true" t="shared" si="8" ref="J51:J61">+CEILING(IF($J$38&lt;=G51,F51*0.3,0),0.05)</f>
        <v>0</v>
      </c>
      <c r="K51" s="40">
        <f aca="true" t="shared" si="9" ref="K51:K61">+CEILING(IF($K$38&lt;=G51,F51*0.3,0),0.05)</f>
        <v>0</v>
      </c>
      <c r="L51" s="40">
        <f aca="true" t="shared" si="10" ref="L51:L61">+CEILING(IF($L$38&lt;=G51,F51*0.3,0),0.05)</f>
        <v>0</v>
      </c>
      <c r="M51" s="40">
        <f aca="true" t="shared" si="11" ref="M51:M61">CEILING(IF($M$38&lt;=G51,F51*0.3,0),0.05)</f>
        <v>0</v>
      </c>
    </row>
    <row r="52" spans="1:13" ht="12.75">
      <c r="A52" s="24">
        <v>13</v>
      </c>
      <c r="B52" s="38" t="s">
        <v>651</v>
      </c>
      <c r="C52" s="20" t="s">
        <v>40</v>
      </c>
      <c r="D52" s="20" t="s">
        <v>57</v>
      </c>
      <c r="E52" s="36">
        <v>2002</v>
      </c>
      <c r="F52" s="37">
        <v>0.5</v>
      </c>
      <c r="G52" s="13">
        <v>2002</v>
      </c>
      <c r="I52" s="40">
        <f>+CEILING(IF($I$38=E52,F52,IF($I$38&lt;=G52,F52*0.3,0)),0.05)</f>
        <v>0.5</v>
      </c>
      <c r="J52" s="40">
        <f t="shared" si="8"/>
        <v>0</v>
      </c>
      <c r="K52" s="40">
        <f t="shared" si="9"/>
        <v>0</v>
      </c>
      <c r="L52" s="40">
        <f t="shared" si="10"/>
        <v>0</v>
      </c>
      <c r="M52" s="40">
        <f t="shared" si="11"/>
        <v>0</v>
      </c>
    </row>
    <row r="53" spans="1:13" ht="12.75">
      <c r="A53" s="24">
        <v>14</v>
      </c>
      <c r="B53" s="38" t="s">
        <v>583</v>
      </c>
      <c r="C53" s="20" t="s">
        <v>81</v>
      </c>
      <c r="D53" s="20" t="s">
        <v>109</v>
      </c>
      <c r="E53" s="36">
        <v>2002</v>
      </c>
      <c r="F53" s="37">
        <v>0.5</v>
      </c>
      <c r="G53" s="13">
        <v>2002</v>
      </c>
      <c r="I53" s="40">
        <f>+CEILING(IF($I$38=E53,F53,IF($I$38&lt;=G53,F53*0.3,0)),0.05)</f>
        <v>0.5</v>
      </c>
      <c r="J53" s="40">
        <f t="shared" si="8"/>
        <v>0</v>
      </c>
      <c r="K53" s="40">
        <f t="shared" si="9"/>
        <v>0</v>
      </c>
      <c r="L53" s="40">
        <f t="shared" si="10"/>
        <v>0</v>
      </c>
      <c r="M53" s="40">
        <f t="shared" si="11"/>
        <v>0</v>
      </c>
    </row>
    <row r="54" spans="1:13" ht="12.75">
      <c r="A54" s="24">
        <v>15</v>
      </c>
      <c r="B54" s="38" t="s">
        <v>652</v>
      </c>
      <c r="C54" s="20" t="s">
        <v>40</v>
      </c>
      <c r="D54" s="20" t="s">
        <v>42</v>
      </c>
      <c r="E54" s="36">
        <v>2002</v>
      </c>
      <c r="F54" s="37">
        <v>0.5</v>
      </c>
      <c r="G54" s="13">
        <v>2002</v>
      </c>
      <c r="I54" s="40">
        <f>+CEILING(IF($I$38=E54,F54,IF($I$38&lt;=G54,F54*0.3,0)),0.05)</f>
        <v>0.5</v>
      </c>
      <c r="J54" s="40">
        <f t="shared" si="8"/>
        <v>0</v>
      </c>
      <c r="K54" s="40">
        <f t="shared" si="9"/>
        <v>0</v>
      </c>
      <c r="L54" s="40">
        <f t="shared" si="10"/>
        <v>0</v>
      </c>
      <c r="M54" s="40">
        <f t="shared" si="11"/>
        <v>0</v>
      </c>
    </row>
    <row r="55" spans="1:13" ht="12.75">
      <c r="A55" s="24">
        <v>16</v>
      </c>
      <c r="B55" s="38" t="s">
        <v>530</v>
      </c>
      <c r="C55" s="20" t="s">
        <v>40</v>
      </c>
      <c r="D55" s="20" t="s">
        <v>43</v>
      </c>
      <c r="E55" s="36">
        <v>2002</v>
      </c>
      <c r="F55" s="37">
        <v>0.5</v>
      </c>
      <c r="G55" s="13">
        <v>2002</v>
      </c>
      <c r="I55" s="40">
        <f aca="true" t="shared" si="12" ref="I55:I60">+IF($G55&gt;=I$3,$F55,0)</f>
        <v>0.5</v>
      </c>
      <c r="J55" s="40">
        <f t="shared" si="8"/>
        <v>0</v>
      </c>
      <c r="K55" s="40">
        <f t="shared" si="9"/>
        <v>0</v>
      </c>
      <c r="L55" s="40">
        <f t="shared" si="10"/>
        <v>0</v>
      </c>
      <c r="M55" s="40">
        <f t="shared" si="11"/>
        <v>0</v>
      </c>
    </row>
    <row r="56" spans="1:13" ht="12.75">
      <c r="A56" s="24">
        <v>17</v>
      </c>
      <c r="B56" s="38" t="s">
        <v>677</v>
      </c>
      <c r="C56" s="20" t="s">
        <v>38</v>
      </c>
      <c r="D56" s="20" t="s">
        <v>76</v>
      </c>
      <c r="E56" s="36">
        <v>2002</v>
      </c>
      <c r="F56" s="37">
        <v>0.5</v>
      </c>
      <c r="G56" s="13">
        <v>2002</v>
      </c>
      <c r="I56" s="40">
        <f t="shared" si="12"/>
        <v>0.5</v>
      </c>
      <c r="J56" s="40">
        <f>+CEILING(IF($J$38&lt;=G56,F56*0.3,0),0.05)</f>
        <v>0</v>
      </c>
      <c r="K56" s="40">
        <f>+CEILING(IF($K$38&lt;=G56,F56*0.3,0),0.05)</f>
        <v>0</v>
      </c>
      <c r="L56" s="40">
        <f>+CEILING(IF($L$38&lt;=G56,F56*0.3,0),0.05)</f>
        <v>0</v>
      </c>
      <c r="M56" s="40">
        <f>CEILING(IF($M$38&lt;=G56,F56*0.3,0),0.05)</f>
        <v>0</v>
      </c>
    </row>
    <row r="57" spans="1:13" ht="12.75">
      <c r="A57" s="24">
        <v>18</v>
      </c>
      <c r="B57" s="38" t="s">
        <v>662</v>
      </c>
      <c r="C57" s="20" t="s">
        <v>81</v>
      </c>
      <c r="D57" s="20" t="s">
        <v>70</v>
      </c>
      <c r="E57" s="36">
        <v>2002</v>
      </c>
      <c r="F57" s="37">
        <v>0.5</v>
      </c>
      <c r="G57" s="13">
        <v>2002</v>
      </c>
      <c r="I57" s="40">
        <f t="shared" si="12"/>
        <v>0.5</v>
      </c>
      <c r="J57" s="40">
        <f>+CEILING(IF($J$38&lt;=G57,F57*0.3,0),0.05)</f>
        <v>0</v>
      </c>
      <c r="K57" s="40">
        <f>+CEILING(IF($K$38&lt;=G57,F57*0.3,0),0.05)</f>
        <v>0</v>
      </c>
      <c r="L57" s="40">
        <f>+CEILING(IF($L$38&lt;=G57,F57*0.3,0),0.05)</f>
        <v>0</v>
      </c>
      <c r="M57" s="40">
        <f>CEILING(IF($M$38&lt;=G57,F57*0.3,0),0.05)</f>
        <v>0</v>
      </c>
    </row>
    <row r="58" spans="1:13" ht="12.75">
      <c r="A58" s="24">
        <v>19</v>
      </c>
      <c r="B58" s="38" t="s">
        <v>631</v>
      </c>
      <c r="C58" s="20" t="s">
        <v>62</v>
      </c>
      <c r="D58" s="20" t="s">
        <v>182</v>
      </c>
      <c r="E58" s="36">
        <v>2002</v>
      </c>
      <c r="F58" s="37">
        <v>0.5</v>
      </c>
      <c r="G58" s="13">
        <v>2002</v>
      </c>
      <c r="I58" s="40">
        <f t="shared" si="12"/>
        <v>0.5</v>
      </c>
      <c r="J58" s="40">
        <f>+CEILING(IF($J$38&lt;=G58,F58*0.3,0),0.05)</f>
        <v>0</v>
      </c>
      <c r="K58" s="40">
        <f>+CEILING(IF($K$38&lt;=G58,F58*0.3,0),0.05)</f>
        <v>0</v>
      </c>
      <c r="L58" s="40">
        <f>+CEILING(IF($L$38&lt;=G58,F58*0.3,0),0.05)</f>
        <v>0</v>
      </c>
      <c r="M58" s="40">
        <f>CEILING(IF($M$38&lt;=G58,F58*0.3,0),0.05)</f>
        <v>0</v>
      </c>
    </row>
    <row r="59" spans="1:13" ht="12.75">
      <c r="A59" s="24">
        <v>20</v>
      </c>
      <c r="B59" s="38" t="s">
        <v>641</v>
      </c>
      <c r="C59" s="20" t="s">
        <v>38</v>
      </c>
      <c r="D59" s="20" t="s">
        <v>104</v>
      </c>
      <c r="E59" s="36">
        <v>2002</v>
      </c>
      <c r="F59" s="37">
        <v>0.5</v>
      </c>
      <c r="G59" s="13">
        <v>2002</v>
      </c>
      <c r="I59" s="40">
        <f t="shared" si="12"/>
        <v>0.5</v>
      </c>
      <c r="J59" s="40">
        <f>+CEILING(IF($J$38&lt;=G59,F59*0.3,0),0.05)</f>
        <v>0</v>
      </c>
      <c r="K59" s="40">
        <f>+CEILING(IF($K$38&lt;=G59,F59*0.3,0),0.05)</f>
        <v>0</v>
      </c>
      <c r="L59" s="40">
        <f>+CEILING(IF($L$38&lt;=G59,F59*0.3,0),0.05)</f>
        <v>0</v>
      </c>
      <c r="M59" s="40">
        <f>CEILING(IF($M$38&lt;=G59,F59*0.3,0),0.05)</f>
        <v>0</v>
      </c>
    </row>
    <row r="60" spans="1:13" ht="12.75">
      <c r="A60" s="24">
        <v>21</v>
      </c>
      <c r="B60" s="38" t="s">
        <v>699</v>
      </c>
      <c r="C60" s="20" t="s">
        <v>81</v>
      </c>
      <c r="D60" s="20" t="s">
        <v>41</v>
      </c>
      <c r="E60" s="36">
        <v>2002</v>
      </c>
      <c r="F60" s="37">
        <v>0.5</v>
      </c>
      <c r="G60" s="13">
        <v>2002</v>
      </c>
      <c r="I60" s="40">
        <f t="shared" si="12"/>
        <v>0.5</v>
      </c>
      <c r="J60" s="40">
        <f>+CEILING(IF($J$38&lt;=G60,F60*0.3,0),0.05)</f>
        <v>0</v>
      </c>
      <c r="K60" s="40">
        <f>+CEILING(IF($K$38&lt;=G60,F60*0.3,0),0.05)</f>
        <v>0</v>
      </c>
      <c r="L60" s="40">
        <f>+CEILING(IF($L$38&lt;=G60,F60*0.3,0),0.05)</f>
        <v>0</v>
      </c>
      <c r="M60" s="40">
        <f>CEILING(IF($M$38&lt;=G60,F60*0.3,0),0.05)</f>
        <v>0</v>
      </c>
    </row>
    <row r="61" spans="1:13" ht="12.75">
      <c r="A61" s="24">
        <v>22</v>
      </c>
      <c r="B61" s="38" t="s">
        <v>543</v>
      </c>
      <c r="C61" s="36" t="s">
        <v>38</v>
      </c>
      <c r="D61" s="36" t="s">
        <v>32</v>
      </c>
      <c r="E61" s="36">
        <v>2002</v>
      </c>
      <c r="F61" s="37">
        <v>0.5</v>
      </c>
      <c r="G61" s="13">
        <v>2002</v>
      </c>
      <c r="I61" s="40">
        <f>+CEILING(IF($I$38=E61,F61,IF($I$38&lt;=G61,F61*0.3,0)),0.05)</f>
        <v>0.5</v>
      </c>
      <c r="J61" s="40">
        <f t="shared" si="8"/>
        <v>0</v>
      </c>
      <c r="K61" s="40">
        <f t="shared" si="9"/>
        <v>0</v>
      </c>
      <c r="L61" s="40">
        <f t="shared" si="10"/>
        <v>0</v>
      </c>
      <c r="M61" s="40">
        <f t="shared" si="11"/>
        <v>0</v>
      </c>
    </row>
    <row r="62" spans="9:13" ht="7.5" customHeight="1">
      <c r="I62" s="38"/>
      <c r="J62" s="38"/>
      <c r="K62" s="38"/>
      <c r="L62" s="38"/>
      <c r="M62" s="38"/>
    </row>
    <row r="63" spans="9:13" ht="12.75">
      <c r="I63" s="41">
        <f>+SUM(I40:I62)</f>
        <v>18.1</v>
      </c>
      <c r="J63" s="41">
        <f>+SUM(J40:J62)</f>
        <v>1.8000000000000003</v>
      </c>
      <c r="K63" s="41">
        <f>+SUM(K40:K62)</f>
        <v>1.8000000000000003</v>
      </c>
      <c r="L63" s="41">
        <f>+SUM(L40:L62)</f>
        <v>1.1500000000000001</v>
      </c>
      <c r="M63" s="41">
        <f>+SUM(M40:M62)</f>
        <v>1.1500000000000001</v>
      </c>
    </row>
    <row r="64" spans="9:13" ht="12.75">
      <c r="I64" s="28"/>
      <c r="J64" s="28"/>
      <c r="K64" s="28"/>
      <c r="L64" s="28"/>
      <c r="M64" s="28"/>
    </row>
    <row r="65" spans="1:13" ht="15.75">
      <c r="A65" s="29" t="s">
        <v>234</v>
      </c>
      <c r="B65" s="18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9:13" ht="7.5" customHeight="1">
      <c r="I66" s="28"/>
      <c r="J66" s="28"/>
      <c r="K66" s="28"/>
      <c r="L66" s="28"/>
      <c r="M66" s="28"/>
    </row>
    <row r="67" spans="1:13" ht="12.75">
      <c r="A67" s="24"/>
      <c r="B67" s="21" t="s">
        <v>237</v>
      </c>
      <c r="C67" s="22"/>
      <c r="D67" s="22"/>
      <c r="E67" s="22"/>
      <c r="F67" s="22" t="s">
        <v>236</v>
      </c>
      <c r="G67" s="22" t="s">
        <v>235</v>
      </c>
      <c r="I67" s="23">
        <f>+I$3</f>
        <v>2002</v>
      </c>
      <c r="J67" s="23">
        <f>+J$3</f>
        <v>2003</v>
      </c>
      <c r="K67" s="23">
        <f>+K$3</f>
        <v>2004</v>
      </c>
      <c r="L67" s="23">
        <f>+L$3</f>
        <v>2005</v>
      </c>
      <c r="M67" s="23">
        <f>+M$3</f>
        <v>2006</v>
      </c>
    </row>
    <row r="68" spans="1:13" ht="7.5" customHeight="1">
      <c r="A68" s="24"/>
      <c r="I68" s="63"/>
      <c r="J68" s="63"/>
      <c r="K68" s="63"/>
      <c r="L68" s="63"/>
      <c r="M68" s="63"/>
    </row>
    <row r="69" spans="1:13" ht="12.75">
      <c r="A69" s="24">
        <v>1</v>
      </c>
      <c r="B69" s="73"/>
      <c r="C69" s="73"/>
      <c r="D69" s="73"/>
      <c r="E69" s="73"/>
      <c r="I69" s="63"/>
      <c r="J69" s="63"/>
      <c r="K69" s="63"/>
      <c r="L69" s="63"/>
      <c r="M69" s="63"/>
    </row>
    <row r="70" spans="1:13" ht="12.75">
      <c r="A70" s="24">
        <v>2</v>
      </c>
      <c r="B70" s="73"/>
      <c r="C70" s="73"/>
      <c r="D70" s="73"/>
      <c r="E70" s="73"/>
      <c r="I70" s="63"/>
      <c r="J70" s="63"/>
      <c r="K70" s="63"/>
      <c r="L70" s="63"/>
      <c r="M70" s="63"/>
    </row>
    <row r="71" spans="1:13" ht="7.5" customHeight="1">
      <c r="A71" s="24"/>
      <c r="I71" s="63"/>
      <c r="J71" s="63"/>
      <c r="K71" s="63"/>
      <c r="L71" s="63"/>
      <c r="M71" s="63"/>
    </row>
    <row r="72" spans="1:13" ht="12.75">
      <c r="A72" s="24"/>
      <c r="I72" s="28">
        <f>+SUM(I69:I71)</f>
        <v>0</v>
      </c>
      <c r="J72" s="28">
        <f>+SUM(J69:J71)</f>
        <v>0</v>
      </c>
      <c r="K72" s="28">
        <f>+SUM(K69:K71)</f>
        <v>0</v>
      </c>
      <c r="L72" s="28">
        <f>+SUM(L69:L71)</f>
        <v>0</v>
      </c>
      <c r="M72" s="28">
        <f>+SUM(M69:M71)</f>
        <v>0</v>
      </c>
    </row>
    <row r="73" spans="9:13" ht="12.75">
      <c r="I73" s="27"/>
      <c r="J73" s="27"/>
      <c r="K73" s="27"/>
      <c r="L73" s="27"/>
      <c r="M73" s="27"/>
    </row>
    <row r="74" spans="1:13" ht="15.75">
      <c r="A74" s="31"/>
      <c r="B74" s="32" t="s">
        <v>598</v>
      </c>
      <c r="C74" s="33"/>
      <c r="D74" s="34"/>
      <c r="E74" s="34"/>
      <c r="F74" s="34"/>
      <c r="G74" s="31"/>
      <c r="H74" s="34"/>
      <c r="I74" s="35">
        <f>+I34+I63+I72</f>
        <v>67.80000000000001</v>
      </c>
      <c r="J74" s="35">
        <f>+J34+J63+J72</f>
        <v>22</v>
      </c>
      <c r="K74" s="35">
        <f>+K34+K63+K72</f>
        <v>22</v>
      </c>
      <c r="L74" s="35">
        <f>+L34+L63+L72</f>
        <v>21.349999999999998</v>
      </c>
      <c r="M74" s="35">
        <f>+M34+M63+M72</f>
        <v>15.45</v>
      </c>
    </row>
    <row r="76" spans="1:13" ht="15.75">
      <c r="A76" s="16" t="s">
        <v>597</v>
      </c>
      <c r="B76" s="16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ht="7.5" customHeight="1"/>
    <row r="78" spans="2:13" ht="12.75">
      <c r="B78" s="21" t="s">
        <v>1</v>
      </c>
      <c r="C78" s="22" t="s">
        <v>27</v>
      </c>
      <c r="D78" s="22" t="s">
        <v>5</v>
      </c>
      <c r="E78" s="22" t="s">
        <v>6</v>
      </c>
      <c r="F78" s="22" t="s">
        <v>3</v>
      </c>
      <c r="G78" s="22" t="s">
        <v>28</v>
      </c>
      <c r="I78" s="23">
        <f>+I$3</f>
        <v>2002</v>
      </c>
      <c r="J78" s="23">
        <f>+J$3</f>
        <v>2003</v>
      </c>
      <c r="K78" s="23">
        <f>+K$3</f>
        <v>2004</v>
      </c>
      <c r="L78" s="23">
        <f>+L$3</f>
        <v>2005</v>
      </c>
      <c r="M78" s="23">
        <f>+M$3</f>
        <v>2006</v>
      </c>
    </row>
    <row r="79" spans="2:6" ht="7.5" customHeight="1">
      <c r="B79" s="21"/>
      <c r="C79" s="23"/>
      <c r="E79" s="23"/>
      <c r="F79" s="23"/>
    </row>
    <row r="80" spans="1:13" ht="12.75">
      <c r="A80" s="24">
        <v>1</v>
      </c>
      <c r="B80" s="38"/>
      <c r="D80" s="20"/>
      <c r="E80" s="36"/>
      <c r="F80" s="40"/>
      <c r="G80" s="36"/>
      <c r="I80" s="39">
        <f aca="true" t="shared" si="13" ref="I80:I85">+CEILING(IF($I$78&lt;=G80,F80*0.3,0),0.05)</f>
        <v>0</v>
      </c>
      <c r="J80" s="39">
        <f aca="true" t="shared" si="14" ref="J80:J85">+CEILING(IF($J$78&lt;=G80,F80*0.3,0),0.05)</f>
        <v>0</v>
      </c>
      <c r="K80" s="39">
        <f aca="true" t="shared" si="15" ref="K80:K85">+CEILING(IF($K$78&lt;=G80,F80*0.3,0),0.05)</f>
        <v>0</v>
      </c>
      <c r="L80" s="39">
        <f aca="true" t="shared" si="16" ref="L80:L85">+CEILING(IF($L$78&lt;=G80,F80*0.3,0),0.05)</f>
        <v>0</v>
      </c>
      <c r="M80" s="39">
        <f aca="true" t="shared" si="17" ref="M80:M85">+CEILING(IF($M$78&lt;=G80,F80*0.3,0),0.05)</f>
        <v>0</v>
      </c>
    </row>
    <row r="81" spans="1:13" ht="12.75">
      <c r="A81" s="24">
        <v>2</v>
      </c>
      <c r="B81" s="38"/>
      <c r="D81" s="20"/>
      <c r="E81" s="36"/>
      <c r="F81" s="37"/>
      <c r="G81" s="13"/>
      <c r="I81" s="40">
        <f t="shared" si="13"/>
        <v>0</v>
      </c>
      <c r="J81" s="40">
        <f t="shared" si="14"/>
        <v>0</v>
      </c>
      <c r="K81" s="40">
        <f t="shared" si="15"/>
        <v>0</v>
      </c>
      <c r="L81" s="40">
        <f t="shared" si="16"/>
        <v>0</v>
      </c>
      <c r="M81" s="40">
        <f t="shared" si="17"/>
        <v>0</v>
      </c>
    </row>
    <row r="82" spans="1:13" ht="12.75">
      <c r="A82" s="24">
        <v>3</v>
      </c>
      <c r="B82" s="38"/>
      <c r="D82" s="20"/>
      <c r="E82" s="36"/>
      <c r="F82" s="37"/>
      <c r="G82" s="13"/>
      <c r="I82" s="40">
        <f t="shared" si="13"/>
        <v>0</v>
      </c>
      <c r="J82" s="40">
        <f t="shared" si="14"/>
        <v>0</v>
      </c>
      <c r="K82" s="40">
        <f t="shared" si="15"/>
        <v>0</v>
      </c>
      <c r="L82" s="40">
        <f t="shared" si="16"/>
        <v>0</v>
      </c>
      <c r="M82" s="40">
        <f t="shared" si="17"/>
        <v>0</v>
      </c>
    </row>
    <row r="83" spans="1:13" ht="12.75">
      <c r="A83" s="24">
        <v>4</v>
      </c>
      <c r="B83" s="38"/>
      <c r="D83" s="20"/>
      <c r="E83" s="36"/>
      <c r="F83" s="40"/>
      <c r="G83" s="36"/>
      <c r="I83" s="40">
        <f t="shared" si="13"/>
        <v>0</v>
      </c>
      <c r="J83" s="40">
        <f t="shared" si="14"/>
        <v>0</v>
      </c>
      <c r="K83" s="40">
        <f t="shared" si="15"/>
        <v>0</v>
      </c>
      <c r="L83" s="40">
        <f t="shared" si="16"/>
        <v>0</v>
      </c>
      <c r="M83" s="40">
        <f t="shared" si="17"/>
        <v>0</v>
      </c>
    </row>
    <row r="84" spans="1:13" ht="12.75">
      <c r="A84" s="24">
        <v>5</v>
      </c>
      <c r="D84" s="20"/>
      <c r="E84" s="20"/>
      <c r="F84" s="45"/>
      <c r="G84" s="20"/>
      <c r="I84" s="40">
        <f t="shared" si="13"/>
        <v>0</v>
      </c>
      <c r="J84" s="40">
        <f t="shared" si="14"/>
        <v>0</v>
      </c>
      <c r="K84" s="40">
        <f t="shared" si="15"/>
        <v>0</v>
      </c>
      <c r="L84" s="40">
        <f t="shared" si="16"/>
        <v>0</v>
      </c>
      <c r="M84" s="40">
        <f t="shared" si="17"/>
        <v>0</v>
      </c>
    </row>
    <row r="85" spans="1:13" ht="12.75">
      <c r="A85" s="24">
        <v>6</v>
      </c>
      <c r="D85" s="20"/>
      <c r="E85" s="20"/>
      <c r="F85" s="45"/>
      <c r="G85" s="20"/>
      <c r="I85" s="40">
        <f t="shared" si="13"/>
        <v>0</v>
      </c>
      <c r="J85" s="40">
        <f t="shared" si="14"/>
        <v>0</v>
      </c>
      <c r="K85" s="40">
        <f t="shared" si="15"/>
        <v>0</v>
      </c>
      <c r="L85" s="40">
        <f t="shared" si="16"/>
        <v>0</v>
      </c>
      <c r="M85" s="40">
        <f t="shared" si="17"/>
        <v>0</v>
      </c>
    </row>
    <row r="86" spans="1:13" ht="7.5" customHeight="1">
      <c r="A86" s="24"/>
      <c r="I86" s="28"/>
      <c r="J86" s="28"/>
      <c r="K86" s="28"/>
      <c r="L86" s="28"/>
      <c r="M86" s="28"/>
    </row>
    <row r="87" spans="1:13" ht="12.75">
      <c r="A87" s="24"/>
      <c r="I87" s="28">
        <f>+SUM(I80:I86)</f>
        <v>0</v>
      </c>
      <c r="J87" s="28">
        <f>+SUM(J80:J86)</f>
        <v>0</v>
      </c>
      <c r="K87" s="28">
        <f>+SUM(K80:K86)</f>
        <v>0</v>
      </c>
      <c r="L87" s="28">
        <f>+SUM(L80:L86)</f>
        <v>0</v>
      </c>
      <c r="M87" s="28">
        <f>+SUM(M80:M86)</f>
        <v>0</v>
      </c>
    </row>
  </sheetData>
  <sheetProtection sheet="1" objects="1" scenarios="1"/>
  <mergeCells count="2">
    <mergeCell ref="B69:E69"/>
    <mergeCell ref="B70:E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229</v>
      </c>
      <c r="C5" s="20" t="s">
        <v>40</v>
      </c>
      <c r="D5" s="20" t="s">
        <v>135</v>
      </c>
      <c r="E5" s="36" t="s">
        <v>143</v>
      </c>
      <c r="F5" s="37">
        <v>4.7</v>
      </c>
      <c r="G5" s="13">
        <v>2006</v>
      </c>
      <c r="I5" s="39">
        <f aca="true" t="shared" si="0" ref="I5:M14">+IF($G5&gt;=I$3,$F5,0)</f>
        <v>4.7</v>
      </c>
      <c r="J5" s="39">
        <f t="shared" si="0"/>
        <v>4.7</v>
      </c>
      <c r="K5" s="39">
        <f t="shared" si="0"/>
        <v>4.7</v>
      </c>
      <c r="L5" s="39">
        <f t="shared" si="0"/>
        <v>4.7</v>
      </c>
      <c r="M5" s="39">
        <f t="shared" si="0"/>
        <v>4.7</v>
      </c>
    </row>
    <row r="6" spans="1:13" ht="12.75">
      <c r="A6" s="24">
        <v>2</v>
      </c>
      <c r="B6" s="38" t="s">
        <v>274</v>
      </c>
      <c r="C6" s="20" t="s">
        <v>31</v>
      </c>
      <c r="D6" s="20" t="s">
        <v>135</v>
      </c>
      <c r="E6" s="36" t="s">
        <v>143</v>
      </c>
      <c r="F6" s="37">
        <v>1.3</v>
      </c>
      <c r="G6" s="13">
        <v>2006</v>
      </c>
      <c r="I6" s="40">
        <f t="shared" si="0"/>
        <v>1.3</v>
      </c>
      <c r="J6" s="40">
        <f t="shared" si="0"/>
        <v>1.3</v>
      </c>
      <c r="K6" s="40">
        <f t="shared" si="0"/>
        <v>1.3</v>
      </c>
      <c r="L6" s="40">
        <f t="shared" si="0"/>
        <v>1.3</v>
      </c>
      <c r="M6" s="40">
        <f t="shared" si="0"/>
        <v>1.3</v>
      </c>
    </row>
    <row r="7" spans="1:13" ht="12.75">
      <c r="A7" s="24">
        <v>3</v>
      </c>
      <c r="B7" s="38" t="s">
        <v>478</v>
      </c>
      <c r="C7" s="20" t="s">
        <v>62</v>
      </c>
      <c r="D7" s="20" t="s">
        <v>83</v>
      </c>
      <c r="E7" s="36" t="s">
        <v>143</v>
      </c>
      <c r="F7" s="37">
        <v>0.5</v>
      </c>
      <c r="G7" s="13">
        <v>2006</v>
      </c>
      <c r="I7" s="40">
        <f t="shared" si="0"/>
        <v>0.5</v>
      </c>
      <c r="J7" s="40">
        <f t="shared" si="0"/>
        <v>0.5</v>
      </c>
      <c r="K7" s="40">
        <f t="shared" si="0"/>
        <v>0.5</v>
      </c>
      <c r="L7" s="40">
        <f t="shared" si="0"/>
        <v>0.5</v>
      </c>
      <c r="M7" s="40">
        <f t="shared" si="0"/>
        <v>0.5</v>
      </c>
    </row>
    <row r="8" spans="1:13" ht="12.75">
      <c r="A8" s="24">
        <v>4</v>
      </c>
      <c r="B8" s="38" t="s">
        <v>165</v>
      </c>
      <c r="C8" s="20" t="s">
        <v>38</v>
      </c>
      <c r="D8" s="20" t="s">
        <v>140</v>
      </c>
      <c r="E8" s="36" t="s">
        <v>143</v>
      </c>
      <c r="F8" s="37">
        <v>3.2</v>
      </c>
      <c r="G8" s="13">
        <v>2004</v>
      </c>
      <c r="I8" s="40">
        <f t="shared" si="0"/>
        <v>3.2</v>
      </c>
      <c r="J8" s="40">
        <f t="shared" si="0"/>
        <v>3.2</v>
      </c>
      <c r="K8" s="40">
        <f t="shared" si="0"/>
        <v>3.2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164</v>
      </c>
      <c r="C9" s="20" t="s">
        <v>31</v>
      </c>
      <c r="D9" s="20" t="s">
        <v>140</v>
      </c>
      <c r="E9" s="36" t="s">
        <v>143</v>
      </c>
      <c r="F9" s="37">
        <v>3.1</v>
      </c>
      <c r="G9" s="13">
        <v>2004</v>
      </c>
      <c r="I9" s="40">
        <f t="shared" si="0"/>
        <v>3.1</v>
      </c>
      <c r="J9" s="40">
        <f t="shared" si="0"/>
        <v>3.1</v>
      </c>
      <c r="K9" s="40">
        <f t="shared" si="0"/>
        <v>3.1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202</v>
      </c>
      <c r="C10" s="20" t="s">
        <v>39</v>
      </c>
      <c r="D10" s="20" t="s">
        <v>135</v>
      </c>
      <c r="E10" s="36" t="s">
        <v>143</v>
      </c>
      <c r="F10" s="37">
        <v>2.8</v>
      </c>
      <c r="G10" s="13">
        <v>2004</v>
      </c>
      <c r="I10" s="40">
        <f t="shared" si="0"/>
        <v>2.8</v>
      </c>
      <c r="J10" s="40">
        <f t="shared" si="0"/>
        <v>2.8</v>
      </c>
      <c r="K10" s="40">
        <f t="shared" si="0"/>
        <v>2.8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158</v>
      </c>
      <c r="C11" s="20" t="s">
        <v>40</v>
      </c>
      <c r="D11" s="20" t="s">
        <v>76</v>
      </c>
      <c r="E11" s="36" t="s">
        <v>143</v>
      </c>
      <c r="F11" s="37">
        <v>2.6</v>
      </c>
      <c r="G11" s="13">
        <v>2004</v>
      </c>
      <c r="I11" s="40">
        <f t="shared" si="0"/>
        <v>2.6</v>
      </c>
      <c r="J11" s="40">
        <f t="shared" si="0"/>
        <v>2.6</v>
      </c>
      <c r="K11" s="40">
        <f t="shared" si="0"/>
        <v>2.6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392</v>
      </c>
      <c r="C12" s="20" t="s">
        <v>38</v>
      </c>
      <c r="D12" s="20" t="s">
        <v>57</v>
      </c>
      <c r="E12" s="36" t="s">
        <v>143</v>
      </c>
      <c r="F12" s="37">
        <v>1.1</v>
      </c>
      <c r="G12" s="13">
        <v>2004</v>
      </c>
      <c r="I12" s="40">
        <f t="shared" si="0"/>
        <v>1.1</v>
      </c>
      <c r="J12" s="40">
        <f t="shared" si="0"/>
        <v>1.1</v>
      </c>
      <c r="K12" s="40">
        <f t="shared" si="0"/>
        <v>1.1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280</v>
      </c>
      <c r="C13" s="20" t="s">
        <v>89</v>
      </c>
      <c r="D13" s="20" t="s">
        <v>76</v>
      </c>
      <c r="E13" s="36" t="s">
        <v>143</v>
      </c>
      <c r="F13" s="37">
        <v>1</v>
      </c>
      <c r="G13" s="13">
        <v>2004</v>
      </c>
      <c r="I13" s="40">
        <f t="shared" si="0"/>
        <v>1</v>
      </c>
      <c r="J13" s="40">
        <f t="shared" si="0"/>
        <v>1</v>
      </c>
      <c r="K13" s="40">
        <f t="shared" si="0"/>
        <v>1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429</v>
      </c>
      <c r="C14" s="20" t="s">
        <v>38</v>
      </c>
      <c r="D14" s="20" t="s">
        <v>42</v>
      </c>
      <c r="E14" s="36" t="s">
        <v>143</v>
      </c>
      <c r="F14" s="37">
        <v>0.5</v>
      </c>
      <c r="G14" s="13">
        <v>2004</v>
      </c>
      <c r="I14" s="40">
        <f t="shared" si="0"/>
        <v>0.5</v>
      </c>
      <c r="J14" s="40">
        <f t="shared" si="0"/>
        <v>0.5</v>
      </c>
      <c r="K14" s="40">
        <f t="shared" si="0"/>
        <v>0.5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65</v>
      </c>
      <c r="C15" s="20" t="s">
        <v>38</v>
      </c>
      <c r="D15" s="20" t="s">
        <v>50</v>
      </c>
      <c r="E15" s="36" t="s">
        <v>33</v>
      </c>
      <c r="F15" s="37">
        <v>5.25</v>
      </c>
      <c r="G15" s="14">
        <v>2003</v>
      </c>
      <c r="I15" s="40">
        <f aca="true" t="shared" si="1" ref="I15:M24">+IF($G15&gt;=I$3,$F15,0)</f>
        <v>5.25</v>
      </c>
      <c r="J15" s="40">
        <f t="shared" si="1"/>
        <v>5.25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118</v>
      </c>
      <c r="C16" s="20" t="s">
        <v>62</v>
      </c>
      <c r="D16" s="20" t="s">
        <v>104</v>
      </c>
      <c r="E16" s="36" t="s">
        <v>33</v>
      </c>
      <c r="F16" s="37">
        <v>5.25</v>
      </c>
      <c r="G16" s="13">
        <v>2003</v>
      </c>
      <c r="I16" s="40">
        <f t="shared" si="1"/>
        <v>5.25</v>
      </c>
      <c r="J16" s="40">
        <f t="shared" si="1"/>
        <v>5.25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119</v>
      </c>
      <c r="C17" s="20" t="s">
        <v>89</v>
      </c>
      <c r="D17" s="20" t="s">
        <v>68</v>
      </c>
      <c r="E17" s="36" t="s">
        <v>33</v>
      </c>
      <c r="F17" s="37">
        <v>5.25</v>
      </c>
      <c r="G17" s="13">
        <v>2003</v>
      </c>
      <c r="I17" s="40">
        <f t="shared" si="1"/>
        <v>5.25</v>
      </c>
      <c r="J17" s="40">
        <f t="shared" si="1"/>
        <v>5.25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267</v>
      </c>
      <c r="C18" s="20" t="s">
        <v>81</v>
      </c>
      <c r="D18" s="20" t="s">
        <v>109</v>
      </c>
      <c r="E18" s="36" t="s">
        <v>143</v>
      </c>
      <c r="F18" s="37">
        <v>2.6</v>
      </c>
      <c r="G18" s="13">
        <v>2003</v>
      </c>
      <c r="I18" s="40">
        <f t="shared" si="1"/>
        <v>2.6</v>
      </c>
      <c r="J18" s="40">
        <f t="shared" si="1"/>
        <v>2.6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312</v>
      </c>
      <c r="C19" s="20" t="s">
        <v>40</v>
      </c>
      <c r="D19" s="20" t="s">
        <v>50</v>
      </c>
      <c r="E19" s="36" t="s">
        <v>143</v>
      </c>
      <c r="F19" s="37">
        <v>1</v>
      </c>
      <c r="G19" s="13">
        <v>2003</v>
      </c>
      <c r="I19" s="40">
        <f t="shared" si="1"/>
        <v>1</v>
      </c>
      <c r="J19" s="40">
        <f t="shared" si="1"/>
        <v>1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391</v>
      </c>
      <c r="C20" s="20" t="s">
        <v>81</v>
      </c>
      <c r="D20" s="20" t="s">
        <v>76</v>
      </c>
      <c r="E20" s="36" t="s">
        <v>143</v>
      </c>
      <c r="F20" s="37">
        <v>0.8</v>
      </c>
      <c r="G20" s="13">
        <v>2003</v>
      </c>
      <c r="I20" s="40">
        <f t="shared" si="1"/>
        <v>0.8</v>
      </c>
      <c r="J20" s="40">
        <f t="shared" si="1"/>
        <v>0.8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198</v>
      </c>
      <c r="C21" s="20" t="s">
        <v>38</v>
      </c>
      <c r="D21" s="20" t="s">
        <v>75</v>
      </c>
      <c r="E21" s="36" t="s">
        <v>143</v>
      </c>
      <c r="F21" s="37">
        <v>2.2</v>
      </c>
      <c r="G21" s="13">
        <v>2002</v>
      </c>
      <c r="I21" s="40">
        <f t="shared" si="1"/>
        <v>2.2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199</v>
      </c>
      <c r="C22" s="20" t="s">
        <v>53</v>
      </c>
      <c r="D22" s="20" t="s">
        <v>135</v>
      </c>
      <c r="E22" s="36" t="s">
        <v>143</v>
      </c>
      <c r="F22" s="37">
        <v>2.2</v>
      </c>
      <c r="G22" s="13">
        <v>2002</v>
      </c>
      <c r="I22" s="40">
        <f t="shared" si="1"/>
        <v>2.2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206</v>
      </c>
      <c r="C23" s="20" t="s">
        <v>40</v>
      </c>
      <c r="D23" s="20" t="s">
        <v>77</v>
      </c>
      <c r="E23" s="36" t="s">
        <v>143</v>
      </c>
      <c r="F23" s="37">
        <v>1.6</v>
      </c>
      <c r="G23" s="13">
        <v>2002</v>
      </c>
      <c r="I23" s="40">
        <f t="shared" si="1"/>
        <v>1.6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276</v>
      </c>
      <c r="C24" s="20" t="s">
        <v>53</v>
      </c>
      <c r="D24" s="20" t="s">
        <v>99</v>
      </c>
      <c r="E24" s="36" t="s">
        <v>143</v>
      </c>
      <c r="F24" s="37">
        <v>1.3</v>
      </c>
      <c r="G24" s="13">
        <v>2002</v>
      </c>
      <c r="I24" s="40">
        <f t="shared" si="1"/>
        <v>1.3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247</v>
      </c>
      <c r="C25" s="20" t="s">
        <v>38</v>
      </c>
      <c r="D25" s="20" t="s">
        <v>248</v>
      </c>
      <c r="E25" s="36" t="s">
        <v>143</v>
      </c>
      <c r="F25" s="37">
        <v>1.2</v>
      </c>
      <c r="G25" s="13">
        <v>2002</v>
      </c>
      <c r="I25" s="40">
        <f aca="true" t="shared" si="2" ref="I25:M32">+IF($G25&gt;=I$3,$F25,0)</f>
        <v>1.2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330</v>
      </c>
      <c r="C26" s="20" t="s">
        <v>81</v>
      </c>
      <c r="D26" s="20" t="s">
        <v>244</v>
      </c>
      <c r="E26" s="36" t="s">
        <v>143</v>
      </c>
      <c r="F26" s="37">
        <v>1.1</v>
      </c>
      <c r="G26" s="13">
        <v>2002</v>
      </c>
      <c r="I26" s="40">
        <f t="shared" si="2"/>
        <v>1.1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340</v>
      </c>
      <c r="C27" s="20" t="s">
        <v>81</v>
      </c>
      <c r="D27" s="20" t="s">
        <v>109</v>
      </c>
      <c r="E27" s="36" t="s">
        <v>143</v>
      </c>
      <c r="F27" s="37">
        <v>1</v>
      </c>
      <c r="G27" s="13">
        <v>2002</v>
      </c>
      <c r="I27" s="40">
        <f t="shared" si="2"/>
        <v>1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313</v>
      </c>
      <c r="C28" s="20" t="s">
        <v>40</v>
      </c>
      <c r="D28" s="20" t="s">
        <v>248</v>
      </c>
      <c r="E28" s="36" t="s">
        <v>143</v>
      </c>
      <c r="F28" s="37">
        <v>0.9</v>
      </c>
      <c r="G28" s="13">
        <v>2002</v>
      </c>
      <c r="I28" s="40">
        <f t="shared" si="2"/>
        <v>0.9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341</v>
      </c>
      <c r="C29" s="20" t="s">
        <v>38</v>
      </c>
      <c r="D29" s="20" t="s">
        <v>41</v>
      </c>
      <c r="E29" s="36" t="s">
        <v>143</v>
      </c>
      <c r="F29" s="37">
        <v>0.9</v>
      </c>
      <c r="G29" s="13">
        <v>2002</v>
      </c>
      <c r="I29" s="40">
        <f t="shared" si="2"/>
        <v>0.9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648</v>
      </c>
      <c r="C30" s="20" t="s">
        <v>38</v>
      </c>
      <c r="D30" s="20" t="s">
        <v>87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526</v>
      </c>
      <c r="C31" s="20" t="s">
        <v>40</v>
      </c>
      <c r="D31" s="20" t="s">
        <v>59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528</v>
      </c>
      <c r="C32" s="20" t="s">
        <v>81</v>
      </c>
      <c r="D32" s="20" t="s">
        <v>244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54.85</v>
      </c>
      <c r="J34" s="41">
        <f>+SUM(J5:J32)</f>
        <v>40.949999999999996</v>
      </c>
      <c r="K34" s="41">
        <f>+SUM(K5:K32)</f>
        <v>20.8</v>
      </c>
      <c r="L34" s="41">
        <f>+SUM(L5:L32)</f>
        <v>6.5</v>
      </c>
      <c r="M34" s="41">
        <f>+SUM(M5:M32)</f>
        <v>6.5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432</v>
      </c>
      <c r="C40" s="20" t="s">
        <v>38</v>
      </c>
      <c r="D40" s="20" t="s">
        <v>117</v>
      </c>
      <c r="E40" s="36">
        <v>2002</v>
      </c>
      <c r="F40" s="37">
        <v>0.5</v>
      </c>
      <c r="G40" s="13">
        <v>2003</v>
      </c>
      <c r="I40" s="39">
        <f>+CEILING(IF($I$38=E40,F40,IF($I$38&lt;=G40,F40*0.3,0)),0.05)</f>
        <v>0.5</v>
      </c>
      <c r="J40" s="39">
        <f>+CEILING(IF($J$38&lt;=G40,F40*0.3,0),0.05)</f>
        <v>0.15000000000000002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B41" s="38" t="s">
        <v>444</v>
      </c>
      <c r="C41" s="36" t="s">
        <v>31</v>
      </c>
      <c r="D41" s="36" t="s">
        <v>99</v>
      </c>
      <c r="E41" s="36">
        <v>2002</v>
      </c>
      <c r="F41" s="37">
        <v>0.5</v>
      </c>
      <c r="G41" s="13">
        <v>2002</v>
      </c>
      <c r="I41" s="40">
        <f>+CEILING(IF($I$38=E41,F41,IF($I$38&lt;=G41,F41*0.3,0)),0.05)</f>
        <v>0.5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38" t="s">
        <v>579</v>
      </c>
      <c r="C42" s="20" t="s">
        <v>81</v>
      </c>
      <c r="D42" s="20" t="s">
        <v>41</v>
      </c>
      <c r="E42" s="36">
        <v>2002</v>
      </c>
      <c r="F42" s="37">
        <v>0.5</v>
      </c>
      <c r="G42" s="13">
        <v>2002</v>
      </c>
      <c r="I42" s="40">
        <f>+CEILING(IF($I$38=E42,F42,IF($I$38&lt;=G42,F42*0.3,0)),0.05)</f>
        <v>0.5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B43" s="19" t="s">
        <v>632</v>
      </c>
      <c r="C43" s="20" t="s">
        <v>81</v>
      </c>
      <c r="D43" s="20" t="s">
        <v>77</v>
      </c>
      <c r="E43" s="20">
        <v>2002</v>
      </c>
      <c r="F43" s="25">
        <v>0.5</v>
      </c>
      <c r="G43" s="26">
        <v>2002</v>
      </c>
      <c r="I43" s="40">
        <f>+CEILING(IF($I$38=E43,F43,IF($I$38&lt;=G43,F43*0.3,0)),0.05)</f>
        <v>0.5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2</v>
      </c>
      <c r="J46" s="41">
        <f>+SUM(J40:J45)</f>
        <v>0.15000000000000002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56.85</v>
      </c>
      <c r="J57" s="35">
        <f>+J34+J46+J55</f>
        <v>41.099999999999994</v>
      </c>
      <c r="K57" s="35">
        <f>+K34+K46+K55</f>
        <v>20.8</v>
      </c>
      <c r="L57" s="35">
        <f>+L34+L46+L55</f>
        <v>6.5</v>
      </c>
      <c r="M57" s="35">
        <f>+M34+M46+M55</f>
        <v>6.5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D63" s="20"/>
      <c r="E63" s="20"/>
      <c r="F63" s="45"/>
      <c r="G63" s="20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D64" s="20"/>
      <c r="E64" s="20"/>
      <c r="F64" s="25"/>
      <c r="G64" s="26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D65" s="20"/>
      <c r="E65" s="20"/>
      <c r="F65" s="25"/>
      <c r="G65" s="26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D66" s="20"/>
      <c r="E66" s="20"/>
      <c r="F66" s="45"/>
      <c r="G66" s="20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406</v>
      </c>
      <c r="C5" s="20" t="s">
        <v>38</v>
      </c>
      <c r="D5" s="20" t="s">
        <v>57</v>
      </c>
      <c r="E5" s="36" t="s">
        <v>143</v>
      </c>
      <c r="F5" s="37">
        <v>2.6</v>
      </c>
      <c r="G5" s="13">
        <v>2006</v>
      </c>
      <c r="I5" s="39">
        <f aca="true" t="shared" si="0" ref="I5:M14">+IF($G5&gt;=I$3,$F5,0)</f>
        <v>2.6</v>
      </c>
      <c r="J5" s="39">
        <f t="shared" si="0"/>
        <v>2.6</v>
      </c>
      <c r="K5" s="39">
        <f t="shared" si="0"/>
        <v>2.6</v>
      </c>
      <c r="L5" s="39">
        <f t="shared" si="0"/>
        <v>2.6</v>
      </c>
      <c r="M5" s="39">
        <f t="shared" si="0"/>
        <v>2.6</v>
      </c>
    </row>
    <row r="6" spans="1:13" ht="12.75">
      <c r="A6" s="24">
        <v>2</v>
      </c>
      <c r="B6" s="38" t="s">
        <v>403</v>
      </c>
      <c r="C6" s="20" t="s">
        <v>81</v>
      </c>
      <c r="D6" s="20" t="s">
        <v>51</v>
      </c>
      <c r="E6" s="36" t="s">
        <v>143</v>
      </c>
      <c r="F6" s="37">
        <v>1.2</v>
      </c>
      <c r="G6" s="13">
        <v>2006</v>
      </c>
      <c r="I6" s="40">
        <f t="shared" si="0"/>
        <v>1.2</v>
      </c>
      <c r="J6" s="40">
        <f t="shared" si="0"/>
        <v>1.2</v>
      </c>
      <c r="K6" s="40">
        <f t="shared" si="0"/>
        <v>1.2</v>
      </c>
      <c r="L6" s="40">
        <f t="shared" si="0"/>
        <v>1.2</v>
      </c>
      <c r="M6" s="40">
        <f t="shared" si="0"/>
        <v>1.2</v>
      </c>
    </row>
    <row r="7" spans="1:13" ht="12.75">
      <c r="A7" s="24">
        <v>3</v>
      </c>
      <c r="B7" s="38" t="s">
        <v>64</v>
      </c>
      <c r="C7" s="20" t="s">
        <v>40</v>
      </c>
      <c r="D7" s="20" t="s">
        <v>58</v>
      </c>
      <c r="E7" s="36" t="s">
        <v>33</v>
      </c>
      <c r="F7" s="37">
        <v>5.25</v>
      </c>
      <c r="G7" s="14">
        <v>2003</v>
      </c>
      <c r="I7" s="40">
        <f t="shared" si="0"/>
        <v>5.25</v>
      </c>
      <c r="J7" s="40">
        <f t="shared" si="0"/>
        <v>5.25</v>
      </c>
      <c r="K7" s="40">
        <f t="shared" si="0"/>
        <v>0</v>
      </c>
      <c r="L7" s="40">
        <f t="shared" si="0"/>
        <v>0</v>
      </c>
      <c r="M7" s="40">
        <f t="shared" si="0"/>
        <v>0</v>
      </c>
    </row>
    <row r="8" spans="1:13" ht="12.75">
      <c r="A8" s="24">
        <v>4</v>
      </c>
      <c r="B8" s="38" t="s">
        <v>120</v>
      </c>
      <c r="C8" s="20" t="s">
        <v>53</v>
      </c>
      <c r="D8" s="20" t="s">
        <v>50</v>
      </c>
      <c r="E8" s="36" t="s">
        <v>33</v>
      </c>
      <c r="F8" s="37">
        <v>5.25</v>
      </c>
      <c r="G8" s="13">
        <v>2003</v>
      </c>
      <c r="I8" s="40">
        <f t="shared" si="0"/>
        <v>5.25</v>
      </c>
      <c r="J8" s="40">
        <f t="shared" si="0"/>
        <v>5.25</v>
      </c>
      <c r="K8" s="40">
        <f t="shared" si="0"/>
        <v>0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286</v>
      </c>
      <c r="C9" s="20" t="s">
        <v>39</v>
      </c>
      <c r="D9" s="20" t="s">
        <v>63</v>
      </c>
      <c r="E9" s="36" t="s">
        <v>143</v>
      </c>
      <c r="F9" s="37">
        <v>4.6</v>
      </c>
      <c r="G9" s="13">
        <v>2003</v>
      </c>
      <c r="I9" s="40">
        <f t="shared" si="0"/>
        <v>4.6</v>
      </c>
      <c r="J9" s="40">
        <f t="shared" si="0"/>
        <v>4.6</v>
      </c>
      <c r="K9" s="40">
        <f t="shared" si="0"/>
        <v>0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404</v>
      </c>
      <c r="C10" s="20" t="s">
        <v>38</v>
      </c>
      <c r="D10" s="20" t="s">
        <v>140</v>
      </c>
      <c r="E10" s="36" t="s">
        <v>143</v>
      </c>
      <c r="F10" s="37">
        <v>2.3</v>
      </c>
      <c r="G10" s="13">
        <v>2003</v>
      </c>
      <c r="I10" s="40">
        <f t="shared" si="0"/>
        <v>2.3</v>
      </c>
      <c r="J10" s="40">
        <f t="shared" si="0"/>
        <v>2.3</v>
      </c>
      <c r="K10" s="40">
        <f t="shared" si="0"/>
        <v>0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285</v>
      </c>
      <c r="C11" s="20" t="s">
        <v>39</v>
      </c>
      <c r="D11" s="20" t="s">
        <v>32</v>
      </c>
      <c r="E11" s="36" t="s">
        <v>143</v>
      </c>
      <c r="F11" s="37">
        <v>2.1</v>
      </c>
      <c r="G11" s="13">
        <v>2003</v>
      </c>
      <c r="I11" s="40">
        <f t="shared" si="0"/>
        <v>2.1</v>
      </c>
      <c r="J11" s="40">
        <f t="shared" si="0"/>
        <v>2.1</v>
      </c>
      <c r="K11" s="40">
        <f t="shared" si="0"/>
        <v>0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256</v>
      </c>
      <c r="C12" s="20" t="s">
        <v>38</v>
      </c>
      <c r="D12" s="20" t="s">
        <v>112</v>
      </c>
      <c r="E12" s="36" t="s">
        <v>143</v>
      </c>
      <c r="F12" s="37">
        <v>1.9</v>
      </c>
      <c r="G12" s="13">
        <v>2003</v>
      </c>
      <c r="I12" s="40">
        <f t="shared" si="0"/>
        <v>1.9</v>
      </c>
      <c r="J12" s="40">
        <f t="shared" si="0"/>
        <v>1.9</v>
      </c>
      <c r="K12" s="40">
        <f t="shared" si="0"/>
        <v>0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85</v>
      </c>
      <c r="C13" s="20" t="s">
        <v>38</v>
      </c>
      <c r="D13" s="20" t="s">
        <v>70</v>
      </c>
      <c r="E13" s="36" t="s">
        <v>33</v>
      </c>
      <c r="F13" s="37">
        <v>4.5</v>
      </c>
      <c r="G13" s="13">
        <v>2002</v>
      </c>
      <c r="I13" s="40">
        <f t="shared" si="0"/>
        <v>4.5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290</v>
      </c>
      <c r="C14" s="20" t="s">
        <v>89</v>
      </c>
      <c r="D14" s="20" t="s">
        <v>87</v>
      </c>
      <c r="E14" s="36" t="s">
        <v>143</v>
      </c>
      <c r="F14" s="37">
        <v>4.3</v>
      </c>
      <c r="G14" s="13">
        <v>2002</v>
      </c>
      <c r="I14" s="40">
        <f t="shared" si="0"/>
        <v>4.3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283</v>
      </c>
      <c r="C15" s="20" t="s">
        <v>53</v>
      </c>
      <c r="D15" s="20" t="s">
        <v>244</v>
      </c>
      <c r="E15" s="36" t="s">
        <v>143</v>
      </c>
      <c r="F15" s="37">
        <v>2.6</v>
      </c>
      <c r="G15" s="13">
        <v>2002</v>
      </c>
      <c r="I15" s="40">
        <f aca="true" t="shared" si="1" ref="I15:M24">+IF($G15&gt;=I$3,$F15,0)</f>
        <v>2.6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284</v>
      </c>
      <c r="C16" s="20" t="s">
        <v>40</v>
      </c>
      <c r="D16" s="20" t="s">
        <v>244</v>
      </c>
      <c r="E16" s="36" t="s">
        <v>143</v>
      </c>
      <c r="F16" s="37">
        <v>2.1</v>
      </c>
      <c r="G16" s="13">
        <v>2002</v>
      </c>
      <c r="I16" s="40">
        <f t="shared" si="1"/>
        <v>2.1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401</v>
      </c>
      <c r="C17" s="20" t="s">
        <v>81</v>
      </c>
      <c r="D17" s="20" t="s">
        <v>83</v>
      </c>
      <c r="E17" s="36" t="s">
        <v>143</v>
      </c>
      <c r="F17" s="37">
        <v>1.5</v>
      </c>
      <c r="G17" s="13">
        <v>2002</v>
      </c>
      <c r="I17" s="40">
        <f t="shared" si="1"/>
        <v>1.5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405</v>
      </c>
      <c r="C18" s="20" t="s">
        <v>81</v>
      </c>
      <c r="D18" s="20" t="s">
        <v>248</v>
      </c>
      <c r="E18" s="36" t="s">
        <v>143</v>
      </c>
      <c r="F18" s="37">
        <v>1.5</v>
      </c>
      <c r="G18" s="13">
        <v>2002</v>
      </c>
      <c r="I18" s="40">
        <f t="shared" si="1"/>
        <v>1.5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402</v>
      </c>
      <c r="C19" s="20" t="s">
        <v>81</v>
      </c>
      <c r="D19" s="20" t="s">
        <v>82</v>
      </c>
      <c r="E19" s="36" t="s">
        <v>143</v>
      </c>
      <c r="F19" s="37">
        <v>1.2</v>
      </c>
      <c r="G19" s="13">
        <v>2002</v>
      </c>
      <c r="I19" s="40">
        <f t="shared" si="1"/>
        <v>1.2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456</v>
      </c>
      <c r="C20" s="20" t="s">
        <v>40</v>
      </c>
      <c r="D20" s="20" t="s">
        <v>83</v>
      </c>
      <c r="E20" s="36" t="s">
        <v>143</v>
      </c>
      <c r="F20" s="37">
        <v>0.9</v>
      </c>
      <c r="G20" s="13">
        <v>2002</v>
      </c>
      <c r="I20" s="40">
        <f t="shared" si="1"/>
        <v>0.9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545</v>
      </c>
      <c r="C21" s="20" t="s">
        <v>62</v>
      </c>
      <c r="D21" s="20" t="s">
        <v>57</v>
      </c>
      <c r="E21" s="36" t="s">
        <v>143</v>
      </c>
      <c r="F21" s="37">
        <v>0.5</v>
      </c>
      <c r="G21" s="13">
        <v>2002</v>
      </c>
      <c r="I21" s="40">
        <f t="shared" si="1"/>
        <v>0.5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D22" s="20"/>
      <c r="E22" s="20"/>
      <c r="F22" s="25"/>
      <c r="G22" s="26"/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D23" s="20"/>
      <c r="E23" s="20"/>
      <c r="F23" s="25"/>
      <c r="G23" s="26"/>
      <c r="I23" s="40">
        <f t="shared" si="1"/>
        <v>0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D24" s="20"/>
      <c r="E24" s="20"/>
      <c r="F24" s="25"/>
      <c r="G24" s="26"/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D25" s="20"/>
      <c r="E25" s="20"/>
      <c r="F25" s="25"/>
      <c r="G25" s="26"/>
      <c r="I25" s="40">
        <f aca="true" t="shared" si="2" ref="I25:M32">+IF($G25&gt;=I$3,$F25,0)</f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D26" s="20"/>
      <c r="E26" s="20"/>
      <c r="F26" s="25"/>
      <c r="G26" s="26"/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D27" s="20"/>
      <c r="E27" s="20"/>
      <c r="F27" s="25"/>
      <c r="G27" s="26"/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D28" s="20"/>
      <c r="E28" s="20"/>
      <c r="F28" s="25"/>
      <c r="G28" s="26"/>
      <c r="I28" s="40">
        <f t="shared" si="2"/>
        <v>0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D29" s="20"/>
      <c r="E29" s="20"/>
      <c r="F29" s="25"/>
      <c r="G29" s="26"/>
      <c r="I29" s="40">
        <f t="shared" si="2"/>
        <v>0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D30" s="20"/>
      <c r="E30" s="20"/>
      <c r="F30" s="25"/>
      <c r="G30" s="26"/>
      <c r="I30" s="40">
        <f t="shared" si="2"/>
        <v>0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D31" s="20"/>
      <c r="E31" s="20"/>
      <c r="F31" s="25"/>
      <c r="G31" s="26"/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D32" s="20"/>
      <c r="E32" s="20"/>
      <c r="F32" s="25"/>
      <c r="G32" s="26"/>
      <c r="I32" s="40">
        <f t="shared" si="2"/>
        <v>0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44.300000000000004</v>
      </c>
      <c r="J34" s="41">
        <f>+SUM(J5:J32)</f>
        <v>25.2</v>
      </c>
      <c r="K34" s="41">
        <f>+SUM(K5:K32)</f>
        <v>3.8</v>
      </c>
      <c r="L34" s="41">
        <f>+SUM(L5:L32)</f>
        <v>3.8</v>
      </c>
      <c r="M34" s="41">
        <f>+SUM(M5:M32)</f>
        <v>3.8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D40" s="20"/>
      <c r="E40" s="20"/>
      <c r="F40" s="27"/>
      <c r="G40" s="20"/>
      <c r="I40" s="39">
        <f>+CEILING(IF($I$38=E40,F40,IF($I$38&lt;=G40,F40*0.3,0)),0.05)</f>
        <v>0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D41" s="20"/>
      <c r="E41" s="20"/>
      <c r="G41" s="20"/>
      <c r="I41" s="40">
        <f>+CEILING(IF($I$38=E41,F41,IF($I$38&lt;=G41,F41*0.3,0)),0.05)</f>
        <v>0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D42" s="20"/>
      <c r="E42" s="20"/>
      <c r="G42" s="20"/>
      <c r="I42" s="40">
        <f>+CEILING(IF($I$38=E42,F42,IF($I$38&lt;=G42,F42*0.3,0)),0.05)</f>
        <v>0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0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44.300000000000004</v>
      </c>
      <c r="J57" s="35">
        <f>+J34+J46+J55</f>
        <v>25.2</v>
      </c>
      <c r="K57" s="35">
        <f>+K34+K46+K55</f>
        <v>3.8</v>
      </c>
      <c r="L57" s="35">
        <f>+L34+L46+L55</f>
        <v>3.8</v>
      </c>
      <c r="M57" s="35">
        <f>+M34+M46+M55</f>
        <v>3.8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D63" s="20"/>
      <c r="E63" s="20"/>
      <c r="F63" s="45"/>
      <c r="G63" s="20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D64" s="20"/>
      <c r="E64" s="20"/>
      <c r="F64" s="25"/>
      <c r="G64" s="26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D65" s="20"/>
      <c r="E65" s="20"/>
      <c r="F65" s="25"/>
      <c r="G65" s="26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D66" s="20"/>
      <c r="E66" s="20"/>
      <c r="F66" s="45"/>
      <c r="G66" s="20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Light,Bold"&amp;14Greg Moltumyr&amp;R&amp;"Copperplate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197</v>
      </c>
      <c r="C5" s="20" t="s">
        <v>53</v>
      </c>
      <c r="D5" s="20" t="s">
        <v>140</v>
      </c>
      <c r="E5" s="36" t="s">
        <v>143</v>
      </c>
      <c r="F5" s="37">
        <v>3.9</v>
      </c>
      <c r="G5" s="13">
        <v>2006</v>
      </c>
      <c r="I5" s="39">
        <f aca="true" t="shared" si="0" ref="I5:M14">+IF($G5&gt;=I$3,$F5,0)</f>
        <v>3.9</v>
      </c>
      <c r="J5" s="39">
        <f t="shared" si="0"/>
        <v>3.9</v>
      </c>
      <c r="K5" s="39">
        <f t="shared" si="0"/>
        <v>3.9</v>
      </c>
      <c r="L5" s="39">
        <f t="shared" si="0"/>
        <v>3.9</v>
      </c>
      <c r="M5" s="39">
        <f t="shared" si="0"/>
        <v>3.9</v>
      </c>
    </row>
    <row r="6" spans="1:13" ht="12.75">
      <c r="A6" s="24">
        <v>2</v>
      </c>
      <c r="B6" s="38" t="s">
        <v>226</v>
      </c>
      <c r="C6" s="20" t="s">
        <v>89</v>
      </c>
      <c r="D6" s="20" t="s">
        <v>63</v>
      </c>
      <c r="E6" s="36" t="s">
        <v>143</v>
      </c>
      <c r="F6" s="37">
        <v>3.8</v>
      </c>
      <c r="G6" s="13">
        <v>2006</v>
      </c>
      <c r="I6" s="40">
        <f t="shared" si="0"/>
        <v>3.8</v>
      </c>
      <c r="J6" s="40">
        <f t="shared" si="0"/>
        <v>3.8</v>
      </c>
      <c r="K6" s="40">
        <f t="shared" si="0"/>
        <v>3.8</v>
      </c>
      <c r="L6" s="40">
        <f t="shared" si="0"/>
        <v>3.8</v>
      </c>
      <c r="M6" s="40">
        <f t="shared" si="0"/>
        <v>3.8</v>
      </c>
    </row>
    <row r="7" spans="1:13" ht="12.75">
      <c r="A7" s="24">
        <v>3</v>
      </c>
      <c r="B7" s="38" t="s">
        <v>180</v>
      </c>
      <c r="C7" s="20" t="s">
        <v>39</v>
      </c>
      <c r="D7" s="20" t="s">
        <v>140</v>
      </c>
      <c r="E7" s="36" t="s">
        <v>143</v>
      </c>
      <c r="F7" s="37">
        <v>2.8</v>
      </c>
      <c r="G7" s="13">
        <v>2006</v>
      </c>
      <c r="I7" s="40">
        <f t="shared" si="0"/>
        <v>2.8</v>
      </c>
      <c r="J7" s="40">
        <f t="shared" si="0"/>
        <v>2.8</v>
      </c>
      <c r="K7" s="40">
        <f t="shared" si="0"/>
        <v>2.8</v>
      </c>
      <c r="L7" s="40">
        <f t="shared" si="0"/>
        <v>2.8</v>
      </c>
      <c r="M7" s="40">
        <f t="shared" si="0"/>
        <v>2.8</v>
      </c>
    </row>
    <row r="8" spans="1:13" ht="12.75">
      <c r="A8" s="24">
        <v>4</v>
      </c>
      <c r="B8" s="38" t="s">
        <v>176</v>
      </c>
      <c r="C8" s="20" t="s">
        <v>40</v>
      </c>
      <c r="D8" s="20" t="s">
        <v>50</v>
      </c>
      <c r="E8" s="36" t="s">
        <v>143</v>
      </c>
      <c r="F8" s="37">
        <v>2.8</v>
      </c>
      <c r="G8" s="13">
        <v>2006</v>
      </c>
      <c r="I8" s="40">
        <f t="shared" si="0"/>
        <v>2.8</v>
      </c>
      <c r="J8" s="40">
        <f t="shared" si="0"/>
        <v>2.8</v>
      </c>
      <c r="K8" s="40">
        <f t="shared" si="0"/>
        <v>2.8</v>
      </c>
      <c r="L8" s="40">
        <f t="shared" si="0"/>
        <v>2.8</v>
      </c>
      <c r="M8" s="40">
        <f t="shared" si="0"/>
        <v>2.8</v>
      </c>
    </row>
    <row r="9" spans="1:13" ht="12.75">
      <c r="A9" s="24">
        <v>5</v>
      </c>
      <c r="B9" s="38" t="s">
        <v>517</v>
      </c>
      <c r="C9" s="20" t="s">
        <v>31</v>
      </c>
      <c r="D9" s="20" t="s">
        <v>42</v>
      </c>
      <c r="E9" s="36" t="s">
        <v>143</v>
      </c>
      <c r="F9" s="37">
        <v>0.6</v>
      </c>
      <c r="G9" s="13">
        <v>2006</v>
      </c>
      <c r="I9" s="40">
        <f t="shared" si="0"/>
        <v>0.6</v>
      </c>
      <c r="J9" s="40">
        <f t="shared" si="0"/>
        <v>0.6</v>
      </c>
      <c r="K9" s="40">
        <f t="shared" si="0"/>
        <v>0.6</v>
      </c>
      <c r="L9" s="40">
        <f t="shared" si="0"/>
        <v>0.6</v>
      </c>
      <c r="M9" s="40">
        <f t="shared" si="0"/>
        <v>0.6</v>
      </c>
    </row>
    <row r="10" spans="1:13" ht="12.75">
      <c r="A10" s="24">
        <v>6</v>
      </c>
      <c r="B10" s="38" t="s">
        <v>264</v>
      </c>
      <c r="C10" s="20" t="s">
        <v>81</v>
      </c>
      <c r="D10" s="20" t="s">
        <v>68</v>
      </c>
      <c r="E10" s="36" t="s">
        <v>143</v>
      </c>
      <c r="F10" s="37">
        <v>3.6</v>
      </c>
      <c r="G10" s="13">
        <v>2005</v>
      </c>
      <c r="I10" s="40">
        <f t="shared" si="0"/>
        <v>3.6</v>
      </c>
      <c r="J10" s="40">
        <f t="shared" si="0"/>
        <v>3.6</v>
      </c>
      <c r="K10" s="40">
        <f t="shared" si="0"/>
        <v>3.6</v>
      </c>
      <c r="L10" s="40">
        <f t="shared" si="0"/>
        <v>3.6</v>
      </c>
      <c r="M10" s="40">
        <f t="shared" si="0"/>
        <v>0</v>
      </c>
    </row>
    <row r="11" spans="1:13" ht="12.75">
      <c r="A11" s="24">
        <v>7</v>
      </c>
      <c r="B11" s="38" t="s">
        <v>225</v>
      </c>
      <c r="C11" s="20" t="s">
        <v>40</v>
      </c>
      <c r="D11" s="20" t="s">
        <v>63</v>
      </c>
      <c r="E11" s="36" t="s">
        <v>143</v>
      </c>
      <c r="F11" s="37">
        <v>2.6</v>
      </c>
      <c r="G11" s="13">
        <v>2005</v>
      </c>
      <c r="I11" s="40">
        <f t="shared" si="0"/>
        <v>2.6</v>
      </c>
      <c r="J11" s="40">
        <f t="shared" si="0"/>
        <v>2.6</v>
      </c>
      <c r="K11" s="40">
        <f t="shared" si="0"/>
        <v>2.6</v>
      </c>
      <c r="L11" s="40">
        <f t="shared" si="0"/>
        <v>2.6</v>
      </c>
      <c r="M11" s="40">
        <f t="shared" si="0"/>
        <v>0</v>
      </c>
    </row>
    <row r="12" spans="1:13" ht="12.75">
      <c r="A12" s="24">
        <v>8</v>
      </c>
      <c r="B12" s="38" t="s">
        <v>61</v>
      </c>
      <c r="C12" s="20" t="s">
        <v>62</v>
      </c>
      <c r="D12" s="20" t="s">
        <v>63</v>
      </c>
      <c r="E12" s="36" t="s">
        <v>33</v>
      </c>
      <c r="F12" s="37">
        <v>6</v>
      </c>
      <c r="G12" s="14">
        <v>2004</v>
      </c>
      <c r="I12" s="40">
        <f t="shared" si="0"/>
        <v>6</v>
      </c>
      <c r="J12" s="40">
        <f t="shared" si="0"/>
        <v>6</v>
      </c>
      <c r="K12" s="40">
        <f t="shared" si="0"/>
        <v>6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121</v>
      </c>
      <c r="C13" s="20" t="s">
        <v>38</v>
      </c>
      <c r="D13" s="20" t="s">
        <v>63</v>
      </c>
      <c r="E13" s="36" t="s">
        <v>33</v>
      </c>
      <c r="F13" s="37">
        <v>6</v>
      </c>
      <c r="G13" s="13">
        <v>2004</v>
      </c>
      <c r="I13" s="40">
        <f t="shared" si="0"/>
        <v>6</v>
      </c>
      <c r="J13" s="40">
        <f t="shared" si="0"/>
        <v>6</v>
      </c>
      <c r="K13" s="40">
        <f t="shared" si="0"/>
        <v>6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123</v>
      </c>
      <c r="C14" s="20" t="s">
        <v>81</v>
      </c>
      <c r="D14" s="20" t="s">
        <v>63</v>
      </c>
      <c r="E14" s="36" t="s">
        <v>33</v>
      </c>
      <c r="F14" s="37">
        <v>6</v>
      </c>
      <c r="G14" s="13">
        <v>2004</v>
      </c>
      <c r="I14" s="40">
        <f t="shared" si="0"/>
        <v>6</v>
      </c>
      <c r="J14" s="40">
        <f t="shared" si="0"/>
        <v>6</v>
      </c>
      <c r="K14" s="40">
        <f t="shared" si="0"/>
        <v>6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172</v>
      </c>
      <c r="C15" s="20" t="s">
        <v>40</v>
      </c>
      <c r="D15" s="20" t="s">
        <v>54</v>
      </c>
      <c r="E15" s="36" t="s">
        <v>143</v>
      </c>
      <c r="F15" s="37">
        <v>3.3</v>
      </c>
      <c r="G15" s="13">
        <v>2004</v>
      </c>
      <c r="I15" s="40">
        <f aca="true" t="shared" si="1" ref="I15:M24">+IF($G15&gt;=I$3,$F15,0)</f>
        <v>3.3</v>
      </c>
      <c r="J15" s="40">
        <f t="shared" si="1"/>
        <v>3.3</v>
      </c>
      <c r="K15" s="40">
        <f t="shared" si="1"/>
        <v>3.3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258</v>
      </c>
      <c r="C16" s="20" t="s">
        <v>81</v>
      </c>
      <c r="D16" s="20" t="s">
        <v>42</v>
      </c>
      <c r="E16" s="36" t="s">
        <v>143</v>
      </c>
      <c r="F16" s="37">
        <v>2.8</v>
      </c>
      <c r="G16" s="13">
        <v>2004</v>
      </c>
      <c r="I16" s="40">
        <f t="shared" si="1"/>
        <v>2.8</v>
      </c>
      <c r="J16" s="40">
        <f t="shared" si="1"/>
        <v>2.8</v>
      </c>
      <c r="K16" s="40">
        <f t="shared" si="1"/>
        <v>2.8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211</v>
      </c>
      <c r="C17" s="20" t="s">
        <v>38</v>
      </c>
      <c r="D17" s="20" t="s">
        <v>68</v>
      </c>
      <c r="E17" s="36" t="s">
        <v>143</v>
      </c>
      <c r="F17" s="37">
        <v>2.3</v>
      </c>
      <c r="G17" s="13">
        <v>2004</v>
      </c>
      <c r="I17" s="40">
        <f t="shared" si="1"/>
        <v>2.3</v>
      </c>
      <c r="J17" s="40">
        <f t="shared" si="1"/>
        <v>2.3</v>
      </c>
      <c r="K17" s="40">
        <f t="shared" si="1"/>
        <v>2.3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428</v>
      </c>
      <c r="C18" s="20" t="s">
        <v>38</v>
      </c>
      <c r="D18" s="20" t="s">
        <v>112</v>
      </c>
      <c r="E18" s="36" t="s">
        <v>143</v>
      </c>
      <c r="F18" s="37">
        <v>0.5</v>
      </c>
      <c r="G18" s="13">
        <v>2004</v>
      </c>
      <c r="I18" s="40">
        <f t="shared" si="1"/>
        <v>0.5</v>
      </c>
      <c r="J18" s="40">
        <f t="shared" si="1"/>
        <v>0.5</v>
      </c>
      <c r="K18" s="40">
        <f t="shared" si="1"/>
        <v>0.5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437</v>
      </c>
      <c r="C19" s="20" t="s">
        <v>38</v>
      </c>
      <c r="D19" s="20" t="s">
        <v>77</v>
      </c>
      <c r="E19" s="36" t="s">
        <v>143</v>
      </c>
      <c r="F19" s="37">
        <v>0.5</v>
      </c>
      <c r="G19" s="13">
        <v>2004</v>
      </c>
      <c r="I19" s="40">
        <f t="shared" si="1"/>
        <v>0.5</v>
      </c>
      <c r="J19" s="40">
        <f t="shared" si="1"/>
        <v>0.5</v>
      </c>
      <c r="K19" s="40">
        <f t="shared" si="1"/>
        <v>0.5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122</v>
      </c>
      <c r="C20" s="20" t="s">
        <v>40</v>
      </c>
      <c r="D20" s="20" t="s">
        <v>58</v>
      </c>
      <c r="E20" s="36" t="s">
        <v>33</v>
      </c>
      <c r="F20" s="37">
        <v>5.25</v>
      </c>
      <c r="G20" s="13">
        <v>2003</v>
      </c>
      <c r="I20" s="40">
        <f t="shared" si="1"/>
        <v>5.25</v>
      </c>
      <c r="J20" s="40">
        <f t="shared" si="1"/>
        <v>5.25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212</v>
      </c>
      <c r="C21" s="20" t="s">
        <v>38</v>
      </c>
      <c r="D21" s="20" t="s">
        <v>87</v>
      </c>
      <c r="E21" s="36" t="s">
        <v>143</v>
      </c>
      <c r="F21" s="37">
        <v>3.4</v>
      </c>
      <c r="G21" s="13">
        <v>2003</v>
      </c>
      <c r="I21" s="40">
        <f t="shared" si="1"/>
        <v>3.4</v>
      </c>
      <c r="J21" s="40">
        <f t="shared" si="1"/>
        <v>3.4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19" t="s">
        <v>175</v>
      </c>
      <c r="C22" s="20" t="s">
        <v>31</v>
      </c>
      <c r="D22" s="20" t="s">
        <v>57</v>
      </c>
      <c r="E22" s="20" t="s">
        <v>143</v>
      </c>
      <c r="F22" s="25">
        <v>3.2</v>
      </c>
      <c r="G22" s="26">
        <v>2003</v>
      </c>
      <c r="I22" s="40">
        <f t="shared" si="1"/>
        <v>3.2</v>
      </c>
      <c r="J22" s="40">
        <f t="shared" si="1"/>
        <v>3.2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213</v>
      </c>
      <c r="C23" s="20" t="s">
        <v>38</v>
      </c>
      <c r="D23" s="20" t="s">
        <v>42</v>
      </c>
      <c r="E23" s="36" t="s">
        <v>143</v>
      </c>
      <c r="F23" s="37">
        <v>3</v>
      </c>
      <c r="G23" s="13">
        <v>2002</v>
      </c>
      <c r="I23" s="40">
        <f t="shared" si="1"/>
        <v>3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386</v>
      </c>
      <c r="C24" s="20" t="s">
        <v>38</v>
      </c>
      <c r="D24" s="20" t="s">
        <v>70</v>
      </c>
      <c r="E24" s="36" t="s">
        <v>143</v>
      </c>
      <c r="F24" s="37">
        <v>1.1</v>
      </c>
      <c r="G24" s="13">
        <v>2002</v>
      </c>
      <c r="I24" s="40">
        <f t="shared" si="1"/>
        <v>1.1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439</v>
      </c>
      <c r="C25" s="20" t="s">
        <v>38</v>
      </c>
      <c r="D25" s="20" t="s">
        <v>70</v>
      </c>
      <c r="E25" s="36" t="s">
        <v>143</v>
      </c>
      <c r="F25" s="37">
        <v>0.7</v>
      </c>
      <c r="G25" s="13">
        <v>2002</v>
      </c>
      <c r="I25" s="40">
        <f aca="true" t="shared" si="2" ref="I25:M32">+IF($G25&gt;=I$3,$F25,0)</f>
        <v>0.7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511</v>
      </c>
      <c r="C26" s="20" t="s">
        <v>40</v>
      </c>
      <c r="D26" s="20" t="s">
        <v>104</v>
      </c>
      <c r="E26" s="36" t="s">
        <v>143</v>
      </c>
      <c r="F26" s="37">
        <v>0.6</v>
      </c>
      <c r="G26" s="13">
        <v>2002</v>
      </c>
      <c r="I26" s="40">
        <f t="shared" si="2"/>
        <v>0.6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537</v>
      </c>
      <c r="C27" s="20" t="s">
        <v>89</v>
      </c>
      <c r="D27" s="20" t="s">
        <v>104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672</v>
      </c>
      <c r="C28" s="20" t="s">
        <v>40</v>
      </c>
      <c r="D28" s="20" t="s">
        <v>140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538</v>
      </c>
      <c r="C29" s="20" t="s">
        <v>39</v>
      </c>
      <c r="D29" s="20" t="s">
        <v>54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596</v>
      </c>
      <c r="C30" s="20" t="s">
        <v>53</v>
      </c>
      <c r="D30" s="20" t="s">
        <v>117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564</v>
      </c>
      <c r="C31" s="20" t="s">
        <v>40</v>
      </c>
      <c r="D31" s="20" t="s">
        <v>63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595</v>
      </c>
      <c r="C32" s="20" t="s">
        <v>62</v>
      </c>
      <c r="D32" s="20" t="s">
        <v>244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67.74999999999999</v>
      </c>
      <c r="J34" s="41">
        <f>+SUM(J5:J32)</f>
        <v>59.349999999999994</v>
      </c>
      <c r="K34" s="41">
        <f>+SUM(K5:K32)</f>
        <v>47.49999999999999</v>
      </c>
      <c r="L34" s="41">
        <f>+SUM(L5:L32)</f>
        <v>20.1</v>
      </c>
      <c r="M34" s="41">
        <f>+SUM(M5:M32)</f>
        <v>13.9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539</v>
      </c>
      <c r="C40" s="20" t="s">
        <v>40</v>
      </c>
      <c r="D40" s="20" t="s">
        <v>117</v>
      </c>
      <c r="E40" s="36">
        <v>2002</v>
      </c>
      <c r="F40" s="37">
        <v>0.5</v>
      </c>
      <c r="G40" s="13">
        <v>2002</v>
      </c>
      <c r="I40" s="39">
        <f>+CEILING(IF($I$38=E40,F40,IF($I$38&lt;=G40,F40*0.3,0)),0.05)</f>
        <v>0.5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B41" s="38" t="s">
        <v>529</v>
      </c>
      <c r="C41" s="20" t="s">
        <v>40</v>
      </c>
      <c r="D41" s="20" t="s">
        <v>82</v>
      </c>
      <c r="E41" s="36">
        <v>2002</v>
      </c>
      <c r="F41" s="37">
        <v>0.5</v>
      </c>
      <c r="G41" s="13">
        <v>2002</v>
      </c>
      <c r="I41" s="40">
        <f>+CEILING(IF($I$38=E41,F41,IF($I$38&lt;=G41,F41*0.3,0)),0.05)</f>
        <v>0.5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38" t="s">
        <v>519</v>
      </c>
      <c r="C42" s="20" t="s">
        <v>40</v>
      </c>
      <c r="D42" s="20" t="s">
        <v>104</v>
      </c>
      <c r="E42" s="36">
        <v>2002</v>
      </c>
      <c r="F42" s="37">
        <v>0.5</v>
      </c>
      <c r="G42" s="13">
        <v>2002</v>
      </c>
      <c r="I42" s="40">
        <f>+CEILING(IF($I$38=E42,F42,IF($I$38&lt;=G42,F42*0.3,0)),0.05)</f>
        <v>0.5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1.5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28"/>
      <c r="J51" s="28"/>
      <c r="K51" s="28"/>
      <c r="L51" s="28"/>
      <c r="M51" s="28"/>
    </row>
    <row r="52" spans="1:13" ht="12.75">
      <c r="A52" s="24">
        <v>1</v>
      </c>
      <c r="B52" s="73"/>
      <c r="C52" s="73"/>
      <c r="D52" s="73"/>
      <c r="E52" s="73"/>
      <c r="I52" s="28"/>
      <c r="J52" s="28"/>
      <c r="K52" s="28"/>
      <c r="L52" s="28"/>
      <c r="M52" s="28"/>
    </row>
    <row r="53" spans="1:13" ht="12.75">
      <c r="A53" s="24">
        <v>2</v>
      </c>
      <c r="B53" s="73"/>
      <c r="C53" s="73"/>
      <c r="D53" s="73"/>
      <c r="E53" s="73"/>
      <c r="I53" s="28"/>
      <c r="J53" s="28"/>
      <c r="K53" s="28"/>
      <c r="L53" s="28"/>
      <c r="M53" s="28"/>
    </row>
    <row r="54" spans="1:13" ht="7.5" customHeight="1">
      <c r="A54" s="24"/>
      <c r="I54" s="28"/>
      <c r="J54" s="28"/>
      <c r="K54" s="28"/>
      <c r="L54" s="28"/>
      <c r="M54" s="28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69.24999999999999</v>
      </c>
      <c r="J57" s="35">
        <f>+J34+J46+J55</f>
        <v>59.349999999999994</v>
      </c>
      <c r="K57" s="35">
        <f>+K34+K46+K55</f>
        <v>47.49999999999999</v>
      </c>
      <c r="L57" s="35">
        <f>+L34+L46+L55</f>
        <v>20.1</v>
      </c>
      <c r="M57" s="35">
        <f>+M34+M46+M55</f>
        <v>13.9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D63" s="20"/>
      <c r="E63" s="20"/>
      <c r="F63" s="45"/>
      <c r="G63" s="20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D64" s="20"/>
      <c r="E64" s="20"/>
      <c r="F64" s="25"/>
      <c r="G64" s="26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D65" s="20"/>
      <c r="E65" s="20"/>
      <c r="F65" s="25"/>
      <c r="G65" s="26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D66" s="20"/>
      <c r="E66" s="20"/>
      <c r="F66" s="45"/>
      <c r="G66" s="20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132</v>
      </c>
      <c r="C5" s="20" t="s">
        <v>40</v>
      </c>
      <c r="D5" s="20" t="s">
        <v>135</v>
      </c>
      <c r="E5" s="36" t="s">
        <v>33</v>
      </c>
      <c r="F5" s="37">
        <v>7.5</v>
      </c>
      <c r="G5" s="13">
        <v>2006</v>
      </c>
      <c r="I5" s="39">
        <f aca="true" t="shared" si="0" ref="I5:M14">+IF($G5&gt;=I$3,$F5,0)</f>
        <v>7.5</v>
      </c>
      <c r="J5" s="39">
        <f t="shared" si="0"/>
        <v>7.5</v>
      </c>
      <c r="K5" s="39">
        <f t="shared" si="0"/>
        <v>7.5</v>
      </c>
      <c r="L5" s="39">
        <f t="shared" si="0"/>
        <v>7.5</v>
      </c>
      <c r="M5" s="39">
        <f t="shared" si="0"/>
        <v>7.5</v>
      </c>
    </row>
    <row r="6" spans="1:13" ht="12.75">
      <c r="A6" s="24">
        <v>2</v>
      </c>
      <c r="B6" s="38" t="s">
        <v>191</v>
      </c>
      <c r="C6" s="20" t="s">
        <v>89</v>
      </c>
      <c r="D6" s="20" t="s">
        <v>42</v>
      </c>
      <c r="E6" s="36" t="s">
        <v>143</v>
      </c>
      <c r="F6" s="37">
        <v>6.1</v>
      </c>
      <c r="G6" s="13">
        <v>2006</v>
      </c>
      <c r="I6" s="40">
        <f t="shared" si="0"/>
        <v>6.1</v>
      </c>
      <c r="J6" s="40">
        <f t="shared" si="0"/>
        <v>6.1</v>
      </c>
      <c r="K6" s="40">
        <f t="shared" si="0"/>
        <v>6.1</v>
      </c>
      <c r="L6" s="40">
        <f t="shared" si="0"/>
        <v>6.1</v>
      </c>
      <c r="M6" s="40">
        <f t="shared" si="0"/>
        <v>6.1</v>
      </c>
    </row>
    <row r="7" spans="1:13" ht="12.75">
      <c r="A7" s="24">
        <v>3</v>
      </c>
      <c r="B7" s="38" t="s">
        <v>434</v>
      </c>
      <c r="C7" s="20" t="s">
        <v>38</v>
      </c>
      <c r="D7" s="20" t="s">
        <v>41</v>
      </c>
      <c r="E7" s="36" t="s">
        <v>143</v>
      </c>
      <c r="F7" s="37">
        <v>1.4</v>
      </c>
      <c r="G7" s="13">
        <v>2006</v>
      </c>
      <c r="I7" s="40">
        <f t="shared" si="0"/>
        <v>1.4</v>
      </c>
      <c r="J7" s="40">
        <f t="shared" si="0"/>
        <v>1.4</v>
      </c>
      <c r="K7" s="40">
        <f t="shared" si="0"/>
        <v>1.4</v>
      </c>
      <c r="L7" s="40">
        <f t="shared" si="0"/>
        <v>1.4</v>
      </c>
      <c r="M7" s="40">
        <f t="shared" si="0"/>
        <v>1.4</v>
      </c>
    </row>
    <row r="8" spans="1:13" ht="12.75">
      <c r="A8" s="24">
        <v>4</v>
      </c>
      <c r="B8" s="38" t="s">
        <v>462</v>
      </c>
      <c r="C8" s="20" t="s">
        <v>38</v>
      </c>
      <c r="D8" s="20" t="s">
        <v>57</v>
      </c>
      <c r="E8" s="36" t="s">
        <v>143</v>
      </c>
      <c r="F8" s="37">
        <v>0.5</v>
      </c>
      <c r="G8" s="13">
        <v>2006</v>
      </c>
      <c r="I8" s="40">
        <f t="shared" si="0"/>
        <v>0.5</v>
      </c>
      <c r="J8" s="40">
        <f t="shared" si="0"/>
        <v>0.5</v>
      </c>
      <c r="K8" s="40">
        <f t="shared" si="0"/>
        <v>0.5</v>
      </c>
      <c r="L8" s="40">
        <f t="shared" si="0"/>
        <v>0.5</v>
      </c>
      <c r="M8" s="40">
        <f t="shared" si="0"/>
        <v>0.5</v>
      </c>
    </row>
    <row r="9" spans="1:13" ht="12.75">
      <c r="A9" s="24">
        <v>5</v>
      </c>
      <c r="B9" s="38" t="s">
        <v>514</v>
      </c>
      <c r="C9" s="20" t="s">
        <v>53</v>
      </c>
      <c r="D9" s="20" t="s">
        <v>44</v>
      </c>
      <c r="E9" s="36" t="s">
        <v>143</v>
      </c>
      <c r="F9" s="37">
        <v>0.5</v>
      </c>
      <c r="G9" s="13">
        <v>2006</v>
      </c>
      <c r="I9" s="40">
        <f t="shared" si="0"/>
        <v>0.5</v>
      </c>
      <c r="J9" s="40">
        <f t="shared" si="0"/>
        <v>0.5</v>
      </c>
      <c r="K9" s="40">
        <f t="shared" si="0"/>
        <v>0.5</v>
      </c>
      <c r="L9" s="40">
        <f t="shared" si="0"/>
        <v>0.5</v>
      </c>
      <c r="M9" s="40">
        <f t="shared" si="0"/>
        <v>0.5</v>
      </c>
    </row>
    <row r="10" spans="1:13" ht="12.75">
      <c r="A10" s="24">
        <v>6</v>
      </c>
      <c r="B10" s="38" t="s">
        <v>131</v>
      </c>
      <c r="C10" s="20" t="s">
        <v>38</v>
      </c>
      <c r="D10" s="20" t="s">
        <v>77</v>
      </c>
      <c r="E10" s="36" t="s">
        <v>33</v>
      </c>
      <c r="F10" s="37">
        <v>6</v>
      </c>
      <c r="G10" s="14">
        <v>2004</v>
      </c>
      <c r="I10" s="40">
        <f t="shared" si="0"/>
        <v>6</v>
      </c>
      <c r="J10" s="40">
        <f t="shared" si="0"/>
        <v>6</v>
      </c>
      <c r="K10" s="40">
        <f t="shared" si="0"/>
        <v>6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133</v>
      </c>
      <c r="C11" s="20" t="s">
        <v>31</v>
      </c>
      <c r="D11" s="20" t="s">
        <v>117</v>
      </c>
      <c r="E11" s="36" t="s">
        <v>33</v>
      </c>
      <c r="F11" s="37">
        <v>6</v>
      </c>
      <c r="G11" s="13">
        <v>2004</v>
      </c>
      <c r="I11" s="40">
        <f t="shared" si="0"/>
        <v>6</v>
      </c>
      <c r="J11" s="40">
        <f t="shared" si="0"/>
        <v>6</v>
      </c>
      <c r="K11" s="40">
        <f t="shared" si="0"/>
        <v>6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134</v>
      </c>
      <c r="C12" s="20" t="s">
        <v>38</v>
      </c>
      <c r="D12" s="20" t="s">
        <v>42</v>
      </c>
      <c r="E12" s="36" t="s">
        <v>33</v>
      </c>
      <c r="F12" s="37">
        <v>5.25</v>
      </c>
      <c r="G12" s="13">
        <v>2003</v>
      </c>
      <c r="I12" s="40">
        <f t="shared" si="0"/>
        <v>5.25</v>
      </c>
      <c r="J12" s="40">
        <f t="shared" si="0"/>
        <v>5.25</v>
      </c>
      <c r="K12" s="40">
        <f t="shared" si="0"/>
        <v>0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323</v>
      </c>
      <c r="C13" s="20" t="s">
        <v>40</v>
      </c>
      <c r="D13" s="20" t="s">
        <v>82</v>
      </c>
      <c r="E13" s="36" t="s">
        <v>143</v>
      </c>
      <c r="F13" s="37">
        <v>4.2</v>
      </c>
      <c r="G13" s="13">
        <v>2002</v>
      </c>
      <c r="I13" s="40">
        <f t="shared" si="0"/>
        <v>4.2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281</v>
      </c>
      <c r="C14" s="20" t="s">
        <v>39</v>
      </c>
      <c r="D14" s="20" t="s">
        <v>58</v>
      </c>
      <c r="E14" s="36" t="s">
        <v>143</v>
      </c>
      <c r="F14" s="37">
        <v>1.9</v>
      </c>
      <c r="G14" s="13">
        <v>2002</v>
      </c>
      <c r="I14" s="40">
        <f t="shared" si="0"/>
        <v>1.9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487</v>
      </c>
      <c r="C15" s="20" t="s">
        <v>62</v>
      </c>
      <c r="D15" s="20" t="s">
        <v>87</v>
      </c>
      <c r="E15" s="36" t="s">
        <v>143</v>
      </c>
      <c r="F15" s="37">
        <v>1.8</v>
      </c>
      <c r="G15" s="13">
        <v>2002</v>
      </c>
      <c r="I15" s="40">
        <f aca="true" t="shared" si="1" ref="I15:M24">+IF($G15&gt;=I$3,$F15,0)</f>
        <v>1.8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398</v>
      </c>
      <c r="C16" s="20" t="s">
        <v>38</v>
      </c>
      <c r="D16" s="20" t="s">
        <v>244</v>
      </c>
      <c r="E16" s="36" t="s">
        <v>143</v>
      </c>
      <c r="F16" s="37">
        <v>1.6</v>
      </c>
      <c r="G16" s="13">
        <v>2002</v>
      </c>
      <c r="I16" s="40">
        <f t="shared" si="1"/>
        <v>1.6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316</v>
      </c>
      <c r="C17" s="20" t="s">
        <v>40</v>
      </c>
      <c r="D17" s="20" t="s">
        <v>140</v>
      </c>
      <c r="E17" s="36" t="s">
        <v>143</v>
      </c>
      <c r="F17" s="37">
        <v>1.2</v>
      </c>
      <c r="G17" s="13">
        <v>2002</v>
      </c>
      <c r="I17" s="40">
        <f t="shared" si="1"/>
        <v>1.2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308</v>
      </c>
      <c r="C18" s="20" t="s">
        <v>40</v>
      </c>
      <c r="D18" s="20" t="s">
        <v>70</v>
      </c>
      <c r="E18" s="36" t="s">
        <v>143</v>
      </c>
      <c r="F18" s="37">
        <v>1.1</v>
      </c>
      <c r="G18" s="13">
        <v>2002</v>
      </c>
      <c r="I18" s="40">
        <f t="shared" si="1"/>
        <v>1.1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436</v>
      </c>
      <c r="C19" s="20" t="s">
        <v>38</v>
      </c>
      <c r="D19" s="20" t="s">
        <v>76</v>
      </c>
      <c r="E19" s="36" t="s">
        <v>143</v>
      </c>
      <c r="F19" s="37">
        <v>0.9</v>
      </c>
      <c r="G19" s="13">
        <v>2002</v>
      </c>
      <c r="I19" s="40">
        <f t="shared" si="1"/>
        <v>0.9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548</v>
      </c>
      <c r="C20" s="20" t="s">
        <v>38</v>
      </c>
      <c r="D20" s="20" t="s">
        <v>70</v>
      </c>
      <c r="E20" s="36" t="s">
        <v>143</v>
      </c>
      <c r="F20" s="37">
        <v>0.5</v>
      </c>
      <c r="G20" s="13">
        <v>2002</v>
      </c>
      <c r="I20" s="40">
        <f t="shared" si="1"/>
        <v>0.5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549</v>
      </c>
      <c r="C21" s="20" t="s">
        <v>40</v>
      </c>
      <c r="D21" s="20" t="s">
        <v>244</v>
      </c>
      <c r="E21" s="36" t="s">
        <v>143</v>
      </c>
      <c r="F21" s="37">
        <v>0.5</v>
      </c>
      <c r="G21" s="13">
        <v>2002</v>
      </c>
      <c r="I21" s="40">
        <f t="shared" si="1"/>
        <v>0.5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550</v>
      </c>
      <c r="C22" s="20" t="s">
        <v>38</v>
      </c>
      <c r="D22" s="20" t="s">
        <v>112</v>
      </c>
      <c r="E22" s="36" t="s">
        <v>143</v>
      </c>
      <c r="F22" s="37">
        <v>0.5</v>
      </c>
      <c r="G22" s="13">
        <v>2002</v>
      </c>
      <c r="I22" s="40">
        <f t="shared" si="1"/>
        <v>0.5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551</v>
      </c>
      <c r="C23" s="20" t="s">
        <v>38</v>
      </c>
      <c r="D23" s="20" t="s">
        <v>43</v>
      </c>
      <c r="E23" s="36" t="s">
        <v>143</v>
      </c>
      <c r="F23" s="37">
        <v>0.5</v>
      </c>
      <c r="G23" s="13">
        <v>2002</v>
      </c>
      <c r="I23" s="40">
        <f t="shared" si="1"/>
        <v>0.5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585</v>
      </c>
      <c r="C24" s="20" t="s">
        <v>81</v>
      </c>
      <c r="D24" s="20" t="s">
        <v>43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19" t="s">
        <v>629</v>
      </c>
      <c r="C25" s="20" t="s">
        <v>62</v>
      </c>
      <c r="D25" s="20" t="s">
        <v>109</v>
      </c>
      <c r="E25" s="20" t="s">
        <v>143</v>
      </c>
      <c r="F25" s="25">
        <v>0.5</v>
      </c>
      <c r="G25" s="26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19" t="s">
        <v>694</v>
      </c>
      <c r="C26" s="20" t="s">
        <v>62</v>
      </c>
      <c r="D26" s="20" t="s">
        <v>41</v>
      </c>
      <c r="E26" s="20" t="s">
        <v>143</v>
      </c>
      <c r="F26" s="25">
        <v>0.5</v>
      </c>
      <c r="G26" s="26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D27" s="20"/>
      <c r="E27" s="20"/>
      <c r="F27" s="25"/>
      <c r="G27" s="26"/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D28" s="20"/>
      <c r="E28" s="20"/>
      <c r="F28" s="25"/>
      <c r="G28" s="26"/>
      <c r="I28" s="40">
        <f t="shared" si="2"/>
        <v>0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D29" s="20"/>
      <c r="E29" s="20"/>
      <c r="F29" s="25"/>
      <c r="G29" s="26"/>
      <c r="I29" s="40">
        <f t="shared" si="2"/>
        <v>0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D30" s="20"/>
      <c r="E30" s="20"/>
      <c r="F30" s="25"/>
      <c r="G30" s="26"/>
      <c r="I30" s="40">
        <f t="shared" si="2"/>
        <v>0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D31" s="20"/>
      <c r="E31" s="20"/>
      <c r="F31" s="25"/>
      <c r="G31" s="26"/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D32" s="20"/>
      <c r="E32" s="20"/>
      <c r="F32" s="25"/>
      <c r="G32" s="26"/>
      <c r="I32" s="40">
        <f t="shared" si="2"/>
        <v>0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49.45</v>
      </c>
      <c r="J34" s="41">
        <f>+SUM(J5:J32)</f>
        <v>33.25</v>
      </c>
      <c r="K34" s="41">
        <f>+SUM(K5:K32)</f>
        <v>28</v>
      </c>
      <c r="L34" s="41">
        <f>+SUM(L5:L32)</f>
        <v>16</v>
      </c>
      <c r="M34" s="41">
        <f>+SUM(M5:M32)</f>
        <v>16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D40" s="20"/>
      <c r="E40" s="20"/>
      <c r="F40" s="27"/>
      <c r="G40" s="20"/>
      <c r="I40" s="39">
        <f>+CEILING(IF($I$38=E40,F40,IF($I$38&lt;=G40,F40*0.3,0)),0.05)</f>
        <v>0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D41" s="20"/>
      <c r="E41" s="20"/>
      <c r="G41" s="20"/>
      <c r="I41" s="40">
        <f>+CEILING(IF($I$38=E41,F41,IF($I$38&lt;=G41,F41*0.3,0)),0.05)</f>
        <v>0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D42" s="20"/>
      <c r="E42" s="20"/>
      <c r="G42" s="20"/>
      <c r="I42" s="40">
        <f>+CEILING(IF($I$38=E42,F42,IF($I$38&lt;=G42,F42*0.3,0)),0.05)</f>
        <v>0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0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J51" s="28"/>
      <c r="K51" s="28"/>
      <c r="L51" s="28"/>
      <c r="M51" s="28"/>
    </row>
    <row r="52" spans="1:13" ht="12.75">
      <c r="A52" s="24">
        <v>1</v>
      </c>
      <c r="B52" s="73"/>
      <c r="C52" s="73"/>
      <c r="D52" s="73"/>
      <c r="E52" s="73"/>
      <c r="I52" s="28"/>
      <c r="J52" s="28"/>
      <c r="K52" s="28"/>
      <c r="L52" s="28"/>
      <c r="M52" s="28"/>
    </row>
    <row r="53" spans="1:13" ht="12.75">
      <c r="A53" s="24">
        <v>2</v>
      </c>
      <c r="B53" s="73"/>
      <c r="C53" s="73"/>
      <c r="D53" s="73"/>
      <c r="E53" s="73"/>
      <c r="I53" s="28"/>
      <c r="J53" s="28"/>
      <c r="K53" s="28"/>
      <c r="L53" s="28"/>
      <c r="M53" s="28"/>
    </row>
    <row r="54" spans="1:13" ht="7.5" customHeight="1">
      <c r="A54" s="24"/>
      <c r="I54" s="28"/>
      <c r="J54" s="28"/>
      <c r="K54" s="28"/>
      <c r="L54" s="28"/>
      <c r="M54" s="28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49.45</v>
      </c>
      <c r="J57" s="35">
        <f>+J34+J46+J55</f>
        <v>33.25</v>
      </c>
      <c r="K57" s="35">
        <f>+K34+K46+K55</f>
        <v>28</v>
      </c>
      <c r="L57" s="35">
        <f>+L34+L46+L55</f>
        <v>16</v>
      </c>
      <c r="M57" s="35">
        <f>+M34+M46+M55</f>
        <v>16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D63" s="20"/>
      <c r="E63" s="20"/>
      <c r="F63" s="45"/>
      <c r="G63" s="20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D64" s="20"/>
      <c r="E64" s="20"/>
      <c r="F64" s="25"/>
      <c r="G64" s="26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D65" s="20"/>
      <c r="E65" s="20"/>
      <c r="F65" s="25"/>
      <c r="G65" s="26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D66" s="20"/>
      <c r="E66" s="20"/>
      <c r="F66" s="45"/>
      <c r="G66" s="20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146</v>
      </c>
      <c r="C5" s="20" t="s">
        <v>40</v>
      </c>
      <c r="D5" s="20" t="s">
        <v>51</v>
      </c>
      <c r="E5" s="36" t="s">
        <v>143</v>
      </c>
      <c r="F5" s="37">
        <v>3.2</v>
      </c>
      <c r="G5" s="13">
        <v>2006</v>
      </c>
      <c r="I5" s="39">
        <f aca="true" t="shared" si="0" ref="I5:M14">+IF($G5&gt;=I$3,$F5,0)</f>
        <v>3.2</v>
      </c>
      <c r="J5" s="39">
        <f t="shared" si="0"/>
        <v>3.2</v>
      </c>
      <c r="K5" s="39">
        <f t="shared" si="0"/>
        <v>3.2</v>
      </c>
      <c r="L5" s="39">
        <f t="shared" si="0"/>
        <v>3.2</v>
      </c>
      <c r="M5" s="39">
        <f t="shared" si="0"/>
        <v>3.2</v>
      </c>
    </row>
    <row r="6" spans="1:13" ht="12.75">
      <c r="A6" s="24">
        <v>2</v>
      </c>
      <c r="B6" s="38" t="s">
        <v>457</v>
      </c>
      <c r="C6" s="20" t="s">
        <v>89</v>
      </c>
      <c r="D6" s="20" t="s">
        <v>44</v>
      </c>
      <c r="E6" s="36" t="s">
        <v>143</v>
      </c>
      <c r="F6" s="37">
        <v>1.2</v>
      </c>
      <c r="G6" s="13">
        <v>2006</v>
      </c>
      <c r="I6" s="40">
        <f t="shared" si="0"/>
        <v>1.2</v>
      </c>
      <c r="J6" s="40">
        <f t="shared" si="0"/>
        <v>1.2</v>
      </c>
      <c r="K6" s="40">
        <f t="shared" si="0"/>
        <v>1.2</v>
      </c>
      <c r="L6" s="40">
        <f t="shared" si="0"/>
        <v>1.2</v>
      </c>
      <c r="M6" s="40">
        <f t="shared" si="0"/>
        <v>1.2</v>
      </c>
    </row>
    <row r="7" spans="1:13" ht="12.75">
      <c r="A7" s="24">
        <v>3</v>
      </c>
      <c r="B7" s="38" t="s">
        <v>168</v>
      </c>
      <c r="C7" s="20" t="s">
        <v>40</v>
      </c>
      <c r="D7" s="20" t="s">
        <v>87</v>
      </c>
      <c r="E7" s="36" t="s">
        <v>143</v>
      </c>
      <c r="F7" s="37">
        <v>4.1</v>
      </c>
      <c r="G7" s="13">
        <v>2004</v>
      </c>
      <c r="I7" s="40">
        <f t="shared" si="0"/>
        <v>4.1</v>
      </c>
      <c r="J7" s="40">
        <f t="shared" si="0"/>
        <v>4.1</v>
      </c>
      <c r="K7" s="40">
        <f t="shared" si="0"/>
        <v>4.1</v>
      </c>
      <c r="L7" s="40">
        <f t="shared" si="0"/>
        <v>0</v>
      </c>
      <c r="M7" s="40">
        <f t="shared" si="0"/>
        <v>0</v>
      </c>
    </row>
    <row r="8" spans="1:13" ht="12.75">
      <c r="A8" s="24">
        <v>4</v>
      </c>
      <c r="B8" s="38" t="s">
        <v>230</v>
      </c>
      <c r="C8" s="20" t="s">
        <v>81</v>
      </c>
      <c r="D8" s="20" t="s">
        <v>54</v>
      </c>
      <c r="E8" s="36" t="s">
        <v>143</v>
      </c>
      <c r="F8" s="37">
        <v>3.5</v>
      </c>
      <c r="G8" s="13">
        <v>2004</v>
      </c>
      <c r="I8" s="40">
        <f t="shared" si="0"/>
        <v>3.5</v>
      </c>
      <c r="J8" s="40">
        <f t="shared" si="0"/>
        <v>3.5</v>
      </c>
      <c r="K8" s="40">
        <f t="shared" si="0"/>
        <v>3.5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193</v>
      </c>
      <c r="C9" s="20" t="s">
        <v>40</v>
      </c>
      <c r="D9" s="20" t="s">
        <v>59</v>
      </c>
      <c r="E9" s="36" t="s">
        <v>143</v>
      </c>
      <c r="F9" s="37">
        <v>2.5</v>
      </c>
      <c r="G9" s="13">
        <v>2004</v>
      </c>
      <c r="I9" s="40">
        <f t="shared" si="0"/>
        <v>2.5</v>
      </c>
      <c r="J9" s="40">
        <f t="shared" si="0"/>
        <v>2.5</v>
      </c>
      <c r="K9" s="40">
        <f t="shared" si="0"/>
        <v>2.5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336</v>
      </c>
      <c r="C10" s="20" t="s">
        <v>38</v>
      </c>
      <c r="D10" s="20" t="s">
        <v>63</v>
      </c>
      <c r="E10" s="36" t="s">
        <v>143</v>
      </c>
      <c r="F10" s="37">
        <v>1.4</v>
      </c>
      <c r="G10" s="13">
        <v>2004</v>
      </c>
      <c r="I10" s="40">
        <f t="shared" si="0"/>
        <v>1.4</v>
      </c>
      <c r="J10" s="40">
        <f t="shared" si="0"/>
        <v>1.4</v>
      </c>
      <c r="K10" s="40">
        <f t="shared" si="0"/>
        <v>1.4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363</v>
      </c>
      <c r="C11" s="20" t="s">
        <v>62</v>
      </c>
      <c r="D11" s="20" t="s">
        <v>77</v>
      </c>
      <c r="E11" s="36" t="s">
        <v>143</v>
      </c>
      <c r="F11" s="37">
        <v>0.9</v>
      </c>
      <c r="G11" s="13">
        <v>2004</v>
      </c>
      <c r="I11" s="40">
        <f t="shared" si="0"/>
        <v>0.9</v>
      </c>
      <c r="J11" s="40">
        <f t="shared" si="0"/>
        <v>0.9</v>
      </c>
      <c r="K11" s="40">
        <f t="shared" si="0"/>
        <v>0.9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469</v>
      </c>
      <c r="C12" s="20" t="s">
        <v>81</v>
      </c>
      <c r="D12" s="20" t="s">
        <v>77</v>
      </c>
      <c r="E12" s="36" t="s">
        <v>143</v>
      </c>
      <c r="F12" s="37">
        <v>0.8</v>
      </c>
      <c r="G12" s="13">
        <v>2004</v>
      </c>
      <c r="I12" s="40">
        <f t="shared" si="0"/>
        <v>0.8</v>
      </c>
      <c r="J12" s="40">
        <f t="shared" si="0"/>
        <v>0.8</v>
      </c>
      <c r="K12" s="40">
        <f t="shared" si="0"/>
        <v>0.8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124</v>
      </c>
      <c r="C13" s="20" t="s">
        <v>31</v>
      </c>
      <c r="D13" s="20" t="s">
        <v>43</v>
      </c>
      <c r="E13" s="36" t="s">
        <v>33</v>
      </c>
      <c r="F13" s="37">
        <v>5.25</v>
      </c>
      <c r="G13" s="13">
        <v>2003</v>
      </c>
      <c r="I13" s="40">
        <f t="shared" si="0"/>
        <v>5.25</v>
      </c>
      <c r="J13" s="40">
        <f t="shared" si="0"/>
        <v>5.25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126</v>
      </c>
      <c r="C14" s="20" t="s">
        <v>81</v>
      </c>
      <c r="D14" s="20" t="s">
        <v>68</v>
      </c>
      <c r="E14" s="36" t="s">
        <v>33</v>
      </c>
      <c r="F14" s="37">
        <v>5.25</v>
      </c>
      <c r="G14" s="13">
        <v>2003</v>
      </c>
      <c r="I14" s="40">
        <f t="shared" si="0"/>
        <v>5.25</v>
      </c>
      <c r="J14" s="40">
        <f t="shared" si="0"/>
        <v>5.25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127</v>
      </c>
      <c r="C15" s="20" t="s">
        <v>81</v>
      </c>
      <c r="D15" s="20" t="s">
        <v>59</v>
      </c>
      <c r="E15" s="36" t="s">
        <v>33</v>
      </c>
      <c r="F15" s="37">
        <v>5.25</v>
      </c>
      <c r="G15" s="13">
        <v>2003</v>
      </c>
      <c r="I15" s="40">
        <f aca="true" t="shared" si="1" ref="I15:M24">+IF($G15&gt;=I$3,$F15,0)</f>
        <v>5.25</v>
      </c>
      <c r="J15" s="40">
        <f t="shared" si="1"/>
        <v>5.25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224</v>
      </c>
      <c r="C16" s="20" t="s">
        <v>53</v>
      </c>
      <c r="D16" s="20" t="s">
        <v>44</v>
      </c>
      <c r="E16" s="36" t="s">
        <v>143</v>
      </c>
      <c r="F16" s="37">
        <v>3.9</v>
      </c>
      <c r="G16" s="13">
        <v>2003</v>
      </c>
      <c r="I16" s="40">
        <f t="shared" si="1"/>
        <v>3.9</v>
      </c>
      <c r="J16" s="40">
        <f t="shared" si="1"/>
        <v>3.9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332</v>
      </c>
      <c r="C17" s="20" t="s">
        <v>38</v>
      </c>
      <c r="D17" s="20" t="s">
        <v>104</v>
      </c>
      <c r="E17" s="36" t="s">
        <v>143</v>
      </c>
      <c r="F17" s="37">
        <v>1.4</v>
      </c>
      <c r="G17" s="13">
        <v>2003</v>
      </c>
      <c r="I17" s="40">
        <f t="shared" si="1"/>
        <v>1.4</v>
      </c>
      <c r="J17" s="40">
        <f t="shared" si="1"/>
        <v>1.4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479</v>
      </c>
      <c r="C18" s="20" t="s">
        <v>62</v>
      </c>
      <c r="D18" s="20" t="s">
        <v>76</v>
      </c>
      <c r="E18" s="36" t="s">
        <v>143</v>
      </c>
      <c r="F18" s="37">
        <v>0.7</v>
      </c>
      <c r="G18" s="13">
        <v>2003</v>
      </c>
      <c r="I18" s="40">
        <f t="shared" si="1"/>
        <v>0.7</v>
      </c>
      <c r="J18" s="40">
        <f t="shared" si="1"/>
        <v>0.7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288</v>
      </c>
      <c r="C19" s="20" t="s">
        <v>89</v>
      </c>
      <c r="D19" s="20" t="s">
        <v>182</v>
      </c>
      <c r="E19" s="36" t="s">
        <v>143</v>
      </c>
      <c r="F19" s="37">
        <v>1</v>
      </c>
      <c r="G19" s="13">
        <v>2002</v>
      </c>
      <c r="I19" s="40">
        <f t="shared" si="1"/>
        <v>1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361</v>
      </c>
      <c r="C20" s="20" t="s">
        <v>39</v>
      </c>
      <c r="D20" s="20" t="s">
        <v>83</v>
      </c>
      <c r="E20" s="36" t="s">
        <v>143</v>
      </c>
      <c r="F20" s="37">
        <v>0.8</v>
      </c>
      <c r="G20" s="13">
        <v>2002</v>
      </c>
      <c r="I20" s="40">
        <f t="shared" si="1"/>
        <v>0.8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387</v>
      </c>
      <c r="C21" s="20" t="s">
        <v>81</v>
      </c>
      <c r="D21" s="20" t="s">
        <v>54</v>
      </c>
      <c r="E21" s="36" t="s">
        <v>143</v>
      </c>
      <c r="F21" s="37">
        <v>0.8</v>
      </c>
      <c r="G21" s="13">
        <v>2002</v>
      </c>
      <c r="I21" s="40">
        <f t="shared" si="1"/>
        <v>0.8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362</v>
      </c>
      <c r="C22" s="20" t="s">
        <v>39</v>
      </c>
      <c r="D22" s="20" t="s">
        <v>104</v>
      </c>
      <c r="E22" s="36" t="s">
        <v>143</v>
      </c>
      <c r="F22" s="37">
        <v>0.7</v>
      </c>
      <c r="G22" s="13">
        <v>2002</v>
      </c>
      <c r="I22" s="40">
        <f t="shared" si="1"/>
        <v>0.7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669</v>
      </c>
      <c r="C23" s="20" t="s">
        <v>38</v>
      </c>
      <c r="D23" s="20" t="s">
        <v>135</v>
      </c>
      <c r="E23" s="36" t="s">
        <v>143</v>
      </c>
      <c r="F23" s="37">
        <v>0.5</v>
      </c>
      <c r="G23" s="13">
        <v>2002</v>
      </c>
      <c r="I23" s="40">
        <f t="shared" si="1"/>
        <v>0.5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357</v>
      </c>
      <c r="C24" s="20" t="s">
        <v>53</v>
      </c>
      <c r="D24" s="20" t="s">
        <v>112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358</v>
      </c>
      <c r="C25" s="20" t="s">
        <v>31</v>
      </c>
      <c r="D25" s="20" t="s">
        <v>58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637</v>
      </c>
      <c r="C26" s="20" t="s">
        <v>40</v>
      </c>
      <c r="D26" s="20" t="s">
        <v>109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555</v>
      </c>
      <c r="C27" s="20" t="s">
        <v>38</v>
      </c>
      <c r="D27" s="20" t="s">
        <v>54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570</v>
      </c>
      <c r="C28" s="20" t="s">
        <v>40</v>
      </c>
      <c r="D28" s="20" t="s">
        <v>140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636</v>
      </c>
      <c r="C29" s="20" t="s">
        <v>40</v>
      </c>
      <c r="D29" s="20" t="s">
        <v>54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19" t="s">
        <v>573</v>
      </c>
      <c r="C30" s="20" t="s">
        <v>81</v>
      </c>
      <c r="D30" s="20" t="s">
        <v>77</v>
      </c>
      <c r="E30" s="20" t="s">
        <v>143</v>
      </c>
      <c r="F30" s="25">
        <v>0.5</v>
      </c>
      <c r="G30" s="26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581</v>
      </c>
      <c r="C31" s="36" t="s">
        <v>89</v>
      </c>
      <c r="D31" s="36" t="s">
        <v>87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19" t="s">
        <v>627</v>
      </c>
      <c r="C32" s="20" t="s">
        <v>62</v>
      </c>
      <c r="D32" s="20" t="s">
        <v>117</v>
      </c>
      <c r="E32" s="20" t="s">
        <v>143</v>
      </c>
      <c r="F32" s="25">
        <v>0.5</v>
      </c>
      <c r="G32" s="26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47.65</v>
      </c>
      <c r="J34" s="41">
        <f>+SUM(J5:J32)</f>
        <v>39.35</v>
      </c>
      <c r="K34" s="41">
        <f>+SUM(K5:K32)</f>
        <v>17.6</v>
      </c>
      <c r="L34" s="41">
        <f>+SUM(L5:L32)</f>
        <v>4.4</v>
      </c>
      <c r="M34" s="41">
        <f>+SUM(M5:M32)</f>
        <v>4.4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546</v>
      </c>
      <c r="C40" s="20" t="s">
        <v>62</v>
      </c>
      <c r="D40" s="20" t="s">
        <v>112</v>
      </c>
      <c r="E40" s="36">
        <v>2002</v>
      </c>
      <c r="F40" s="37">
        <v>0.5</v>
      </c>
      <c r="G40" s="13">
        <v>2002</v>
      </c>
      <c r="I40" s="39">
        <f aca="true" t="shared" si="3" ref="I40:I48">+CEILING(IF($I$38=E40,F40,IF($I$38&lt;=G40,F40*0.3,0)),0.05)</f>
        <v>0.5</v>
      </c>
      <c r="J40" s="39">
        <f aca="true" t="shared" si="4" ref="J40:J48">+CEILING(IF($J$38&lt;=G40,F40*0.3,0),0.05)</f>
        <v>0</v>
      </c>
      <c r="K40" s="39">
        <f aca="true" t="shared" si="5" ref="K40:K48">+CEILING(IF($K$38&lt;=G40,F40*0.3,0),0.05)</f>
        <v>0</v>
      </c>
      <c r="L40" s="39">
        <f aca="true" t="shared" si="6" ref="L40:L48">+CEILING(IF($L$38&lt;=G40,F40*0.3,0),0.05)</f>
        <v>0</v>
      </c>
      <c r="M40" s="39">
        <f aca="true" t="shared" si="7" ref="M40:M48">CEILING(IF($M$38&lt;=G40,F40*0.3,0),0.05)</f>
        <v>0</v>
      </c>
    </row>
    <row r="41" spans="1:13" ht="12.75">
      <c r="A41" s="24">
        <v>2</v>
      </c>
      <c r="B41" s="19" t="s">
        <v>563</v>
      </c>
      <c r="C41" s="20" t="s">
        <v>62</v>
      </c>
      <c r="D41" s="20" t="s">
        <v>32</v>
      </c>
      <c r="E41" s="20">
        <v>2002</v>
      </c>
      <c r="F41" s="25">
        <v>0.5</v>
      </c>
      <c r="G41" s="26">
        <v>2002</v>
      </c>
      <c r="I41" s="40">
        <f t="shared" si="3"/>
        <v>0.5</v>
      </c>
      <c r="J41" s="40">
        <f t="shared" si="4"/>
        <v>0</v>
      </c>
      <c r="K41" s="40">
        <f t="shared" si="5"/>
        <v>0</v>
      </c>
      <c r="L41" s="40">
        <f t="shared" si="6"/>
        <v>0</v>
      </c>
      <c r="M41" s="40">
        <f t="shared" si="7"/>
        <v>0</v>
      </c>
    </row>
    <row r="42" spans="1:13" ht="12.75">
      <c r="A42" s="24">
        <v>3</v>
      </c>
      <c r="B42" s="19" t="s">
        <v>625</v>
      </c>
      <c r="C42" s="20" t="s">
        <v>81</v>
      </c>
      <c r="D42" s="20" t="s">
        <v>58</v>
      </c>
      <c r="E42" s="20">
        <v>2002</v>
      </c>
      <c r="F42" s="25">
        <v>0.5</v>
      </c>
      <c r="G42" s="26">
        <v>2002</v>
      </c>
      <c r="I42" s="40">
        <f t="shared" si="3"/>
        <v>0.5</v>
      </c>
      <c r="J42" s="40">
        <f t="shared" si="4"/>
        <v>0</v>
      </c>
      <c r="K42" s="40">
        <f t="shared" si="5"/>
        <v>0</v>
      </c>
      <c r="L42" s="40">
        <f t="shared" si="6"/>
        <v>0</v>
      </c>
      <c r="M42" s="40">
        <f t="shared" si="7"/>
        <v>0</v>
      </c>
    </row>
    <row r="43" spans="1:13" ht="12.75">
      <c r="A43" s="24">
        <v>4</v>
      </c>
      <c r="B43" s="38" t="s">
        <v>572</v>
      </c>
      <c r="C43" s="20" t="s">
        <v>81</v>
      </c>
      <c r="D43" s="20" t="s">
        <v>82</v>
      </c>
      <c r="E43" s="36">
        <v>2002</v>
      </c>
      <c r="F43" s="37">
        <v>0.5</v>
      </c>
      <c r="G43" s="13">
        <v>2002</v>
      </c>
      <c r="I43" s="40">
        <f t="shared" si="3"/>
        <v>0.5</v>
      </c>
      <c r="J43" s="40">
        <f t="shared" si="4"/>
        <v>0</v>
      </c>
      <c r="K43" s="40">
        <f t="shared" si="5"/>
        <v>0</v>
      </c>
      <c r="L43" s="40">
        <f t="shared" si="6"/>
        <v>0</v>
      </c>
      <c r="M43" s="40">
        <f t="shared" si="7"/>
        <v>0</v>
      </c>
    </row>
    <row r="44" spans="1:13" ht="12.75">
      <c r="A44" s="24">
        <v>5</v>
      </c>
      <c r="B44" s="38" t="s">
        <v>626</v>
      </c>
      <c r="C44" s="20" t="s">
        <v>38</v>
      </c>
      <c r="D44" s="20" t="s">
        <v>54</v>
      </c>
      <c r="E44" s="36">
        <v>2002</v>
      </c>
      <c r="F44" s="37">
        <v>0.5</v>
      </c>
      <c r="G44" s="13">
        <v>2002</v>
      </c>
      <c r="I44" s="40">
        <f t="shared" si="3"/>
        <v>0.5</v>
      </c>
      <c r="J44" s="40">
        <f t="shared" si="4"/>
        <v>0</v>
      </c>
      <c r="K44" s="40">
        <f t="shared" si="5"/>
        <v>0</v>
      </c>
      <c r="L44" s="40">
        <f t="shared" si="6"/>
        <v>0</v>
      </c>
      <c r="M44" s="40">
        <f t="shared" si="7"/>
        <v>0</v>
      </c>
    </row>
    <row r="45" spans="1:13" ht="12.75">
      <c r="A45" s="24">
        <v>6</v>
      </c>
      <c r="B45" s="38" t="s">
        <v>635</v>
      </c>
      <c r="C45" s="20" t="s">
        <v>38</v>
      </c>
      <c r="D45" s="20" t="s">
        <v>54</v>
      </c>
      <c r="E45" s="36">
        <v>2002</v>
      </c>
      <c r="F45" s="37">
        <v>0.5</v>
      </c>
      <c r="G45" s="13">
        <v>2002</v>
      </c>
      <c r="I45" s="40">
        <f t="shared" si="3"/>
        <v>0.5</v>
      </c>
      <c r="J45" s="40">
        <f t="shared" si="4"/>
        <v>0</v>
      </c>
      <c r="K45" s="40">
        <f t="shared" si="5"/>
        <v>0</v>
      </c>
      <c r="L45" s="40">
        <f t="shared" si="6"/>
        <v>0</v>
      </c>
      <c r="M45" s="40">
        <f t="shared" si="7"/>
        <v>0</v>
      </c>
    </row>
    <row r="46" spans="1:13" ht="12.75">
      <c r="A46" s="24">
        <v>7</v>
      </c>
      <c r="B46" s="38" t="s">
        <v>671</v>
      </c>
      <c r="C46" s="20" t="s">
        <v>38</v>
      </c>
      <c r="D46" s="20" t="s">
        <v>87</v>
      </c>
      <c r="E46" s="36">
        <v>2002</v>
      </c>
      <c r="F46" s="37">
        <v>0.5</v>
      </c>
      <c r="G46" s="13">
        <v>2002</v>
      </c>
      <c r="I46" s="40">
        <f>+CEILING(IF($I$38=E46,F46,IF($I$38&lt;=G46,F46*0.3,0)),0.05)</f>
        <v>0.5</v>
      </c>
      <c r="J46" s="40">
        <f>+CEILING(IF($J$38&lt;=G46,F46*0.3,0),0.05)</f>
        <v>0</v>
      </c>
      <c r="K46" s="40">
        <f>+CEILING(IF($K$38&lt;=G46,F46*0.3,0),0.05)</f>
        <v>0</v>
      </c>
      <c r="L46" s="40">
        <f>+CEILING(IF($L$38&lt;=G46,F46*0.3,0),0.05)</f>
        <v>0</v>
      </c>
      <c r="M46" s="40">
        <f>CEILING(IF($M$38&lt;=G46,F46*0.3,0),0.05)</f>
        <v>0</v>
      </c>
    </row>
    <row r="47" spans="1:13" ht="12.75">
      <c r="A47" s="24">
        <v>8</v>
      </c>
      <c r="B47" s="38" t="s">
        <v>670</v>
      </c>
      <c r="C47" s="20" t="s">
        <v>81</v>
      </c>
      <c r="D47" s="20" t="s">
        <v>32</v>
      </c>
      <c r="E47" s="36">
        <v>2002</v>
      </c>
      <c r="F47" s="37">
        <v>0.5</v>
      </c>
      <c r="G47" s="13">
        <v>2002</v>
      </c>
      <c r="I47" s="40">
        <f>+CEILING(IF($I$38=E47,F47,IF($I$38&lt;=G47,F47*0.3,0)),0.05)</f>
        <v>0.5</v>
      </c>
      <c r="J47" s="40">
        <f>+CEILING(IF($J$38&lt;=G47,F47*0.3,0),0.05)</f>
        <v>0</v>
      </c>
      <c r="K47" s="40">
        <f>+CEILING(IF($K$38&lt;=G47,F47*0.3,0),0.05)</f>
        <v>0</v>
      </c>
      <c r="L47" s="40">
        <f>+CEILING(IF($L$38&lt;=G47,F47*0.3,0),0.05)</f>
        <v>0</v>
      </c>
      <c r="M47" s="40">
        <f>CEILING(IF($M$38&lt;=G47,F47*0.3,0),0.05)</f>
        <v>0</v>
      </c>
    </row>
    <row r="48" spans="1:13" ht="12.75">
      <c r="A48" s="24">
        <v>9</v>
      </c>
      <c r="B48" s="38" t="s">
        <v>525</v>
      </c>
      <c r="C48" s="20" t="s">
        <v>40</v>
      </c>
      <c r="D48" s="20" t="s">
        <v>42</v>
      </c>
      <c r="E48" s="36">
        <v>2002</v>
      </c>
      <c r="F48" s="37">
        <v>0.5</v>
      </c>
      <c r="G48" s="13">
        <v>2002</v>
      </c>
      <c r="I48" s="40">
        <f t="shared" si="3"/>
        <v>0.5</v>
      </c>
      <c r="J48" s="40">
        <f t="shared" si="4"/>
        <v>0</v>
      </c>
      <c r="K48" s="40">
        <f t="shared" si="5"/>
        <v>0</v>
      </c>
      <c r="L48" s="40">
        <f t="shared" si="6"/>
        <v>0</v>
      </c>
      <c r="M48" s="40">
        <f t="shared" si="7"/>
        <v>0</v>
      </c>
    </row>
    <row r="49" spans="9:13" ht="7.5" customHeight="1">
      <c r="I49" s="38"/>
      <c r="J49" s="38"/>
      <c r="K49" s="38"/>
      <c r="L49" s="38"/>
      <c r="M49" s="38"/>
    </row>
    <row r="50" spans="9:13" ht="12.75">
      <c r="I50" s="41">
        <f>+SUM(I40:I49)</f>
        <v>4.5</v>
      </c>
      <c r="J50" s="41">
        <f>+SUM(J40:J49)</f>
        <v>0</v>
      </c>
      <c r="K50" s="41">
        <f>+SUM(K40:K49)</f>
        <v>0</v>
      </c>
      <c r="L50" s="41">
        <f>+SUM(L40:L49)</f>
        <v>0</v>
      </c>
      <c r="M50" s="41">
        <f>+SUM(M40:M49)</f>
        <v>0</v>
      </c>
    </row>
    <row r="51" spans="9:13" ht="12.75">
      <c r="I51" s="28"/>
      <c r="J51" s="28"/>
      <c r="K51" s="28"/>
      <c r="L51" s="28"/>
      <c r="M51" s="28"/>
    </row>
    <row r="52" spans="1:13" ht="15.75">
      <c r="A52" s="29" t="s">
        <v>234</v>
      </c>
      <c r="B52" s="18"/>
      <c r="C52" s="30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9:13" ht="7.5" customHeight="1">
      <c r="I53" s="28"/>
      <c r="J53" s="28"/>
      <c r="K53" s="28"/>
      <c r="L53" s="28"/>
      <c r="M53" s="28"/>
    </row>
    <row r="54" spans="1:13" ht="12.75">
      <c r="A54" s="24"/>
      <c r="B54" s="21" t="s">
        <v>237</v>
      </c>
      <c r="C54" s="22"/>
      <c r="D54" s="22"/>
      <c r="E54" s="22"/>
      <c r="F54" s="22" t="s">
        <v>236</v>
      </c>
      <c r="G54" s="22" t="s">
        <v>235</v>
      </c>
      <c r="I54" s="23">
        <f>+I$3</f>
        <v>2002</v>
      </c>
      <c r="J54" s="23">
        <f>+J$3</f>
        <v>2003</v>
      </c>
      <c r="K54" s="23">
        <f>+K$3</f>
        <v>2004</v>
      </c>
      <c r="L54" s="23">
        <f>+L$3</f>
        <v>2005</v>
      </c>
      <c r="M54" s="23">
        <f>+M$3</f>
        <v>2006</v>
      </c>
    </row>
    <row r="55" spans="1:13" ht="7.5" customHeight="1">
      <c r="A55" s="24"/>
      <c r="I55" s="28"/>
      <c r="J55" s="28"/>
      <c r="K55" s="28"/>
      <c r="L55" s="28"/>
      <c r="M55" s="28"/>
    </row>
    <row r="56" spans="1:13" ht="12.75">
      <c r="A56" s="24">
        <v>1</v>
      </c>
      <c r="B56" s="73" t="s">
        <v>639</v>
      </c>
      <c r="C56" s="73"/>
      <c r="D56" s="73"/>
      <c r="E56" s="73"/>
      <c r="F56" s="45">
        <v>1.5</v>
      </c>
      <c r="G56" s="20">
        <v>2002</v>
      </c>
      <c r="I56" s="63">
        <f>F56</f>
        <v>1.5</v>
      </c>
      <c r="J56" s="63">
        <v>0</v>
      </c>
      <c r="K56" s="63">
        <v>0</v>
      </c>
      <c r="L56" s="63">
        <v>0</v>
      </c>
      <c r="M56" s="63">
        <v>0</v>
      </c>
    </row>
    <row r="57" spans="1:13" ht="12.75">
      <c r="A57" s="24">
        <v>2</v>
      </c>
      <c r="B57" s="73"/>
      <c r="C57" s="73"/>
      <c r="D57" s="73"/>
      <c r="E57" s="73"/>
      <c r="I57" s="63"/>
      <c r="J57" s="63"/>
      <c r="K57" s="63"/>
      <c r="L57" s="63"/>
      <c r="M57" s="63"/>
    </row>
    <row r="58" spans="1:13" ht="7.5" customHeight="1">
      <c r="A58" s="24"/>
      <c r="I58" s="28"/>
      <c r="J58" s="28"/>
      <c r="K58" s="28"/>
      <c r="L58" s="28"/>
      <c r="M58" s="28"/>
    </row>
    <row r="59" spans="1:13" ht="12.75">
      <c r="A59" s="24"/>
      <c r="I59" s="28">
        <f>+SUM(I56:I58)</f>
        <v>1.5</v>
      </c>
      <c r="J59" s="28">
        <f>+SUM(J56:J58)</f>
        <v>0</v>
      </c>
      <c r="K59" s="28">
        <f>+SUM(K56:K58)</f>
        <v>0</v>
      </c>
      <c r="L59" s="28">
        <f>+SUM(L56:L58)</f>
        <v>0</v>
      </c>
      <c r="M59" s="28">
        <f>+SUM(M56:M58)</f>
        <v>0</v>
      </c>
    </row>
    <row r="60" spans="9:13" ht="12.75">
      <c r="I60" s="27"/>
      <c r="J60" s="27"/>
      <c r="K60" s="27"/>
      <c r="L60" s="27"/>
      <c r="M60" s="27"/>
    </row>
    <row r="61" spans="1:13" ht="15.75">
      <c r="A61" s="31"/>
      <c r="B61" s="32" t="s">
        <v>598</v>
      </c>
      <c r="C61" s="33"/>
      <c r="D61" s="34"/>
      <c r="E61" s="34"/>
      <c r="F61" s="34"/>
      <c r="G61" s="31"/>
      <c r="H61" s="34"/>
      <c r="I61" s="35">
        <f>+I34+I50+I59</f>
        <v>53.65</v>
      </c>
      <c r="J61" s="35">
        <f>+J34+J50+J59</f>
        <v>39.35</v>
      </c>
      <c r="K61" s="35">
        <f>+K34+K50+K59</f>
        <v>17.6</v>
      </c>
      <c r="L61" s="35">
        <f>+L34+L50+L59</f>
        <v>4.4</v>
      </c>
      <c r="M61" s="35">
        <f>+M34+M50+M59</f>
        <v>4.4</v>
      </c>
    </row>
    <row r="63" spans="1:13" ht="15.75">
      <c r="A63" s="16" t="s">
        <v>597</v>
      </c>
      <c r="B63" s="16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ht="7.5" customHeight="1"/>
    <row r="65" spans="2:13" ht="12.75">
      <c r="B65" s="21" t="s">
        <v>1</v>
      </c>
      <c r="C65" s="22" t="s">
        <v>27</v>
      </c>
      <c r="D65" s="22" t="s">
        <v>5</v>
      </c>
      <c r="E65" s="22" t="s">
        <v>6</v>
      </c>
      <c r="F65" s="22" t="s">
        <v>3</v>
      </c>
      <c r="G65" s="22" t="s">
        <v>28</v>
      </c>
      <c r="I65" s="23">
        <f>+I$3</f>
        <v>2002</v>
      </c>
      <c r="J65" s="23">
        <f>+J$3</f>
        <v>2003</v>
      </c>
      <c r="K65" s="23">
        <f>+K$3</f>
        <v>2004</v>
      </c>
      <c r="L65" s="23">
        <f>+L$3</f>
        <v>2005</v>
      </c>
      <c r="M65" s="23">
        <f>+M$3</f>
        <v>2006</v>
      </c>
    </row>
    <row r="66" spans="2:6" ht="7.5" customHeight="1">
      <c r="B66" s="21"/>
      <c r="C66" s="23"/>
      <c r="E66" s="23"/>
      <c r="F66" s="23"/>
    </row>
    <row r="67" spans="1:13" ht="12.75">
      <c r="A67" s="24">
        <v>1</v>
      </c>
      <c r="D67" s="20"/>
      <c r="E67" s="20"/>
      <c r="F67" s="45"/>
      <c r="G67" s="20"/>
      <c r="I67" s="39">
        <f aca="true" t="shared" si="8" ref="I67:I72">+CEILING(IF($I$65&lt;=G67,F67*0.3,0),0.05)</f>
        <v>0</v>
      </c>
      <c r="J67" s="39">
        <f aca="true" t="shared" si="9" ref="J67:J72">+CEILING(IF($J$65&lt;=G67,F67*0.3,0),0.05)</f>
        <v>0</v>
      </c>
      <c r="K67" s="39">
        <f aca="true" t="shared" si="10" ref="K67:K72">+CEILING(IF($K$65&lt;=G67,F67*0.3,0),0.05)</f>
        <v>0</v>
      </c>
      <c r="L67" s="39">
        <f aca="true" t="shared" si="11" ref="L67:L72">+CEILING(IF($L$65&lt;=G67,F67*0.3,0),0.05)</f>
        <v>0</v>
      </c>
      <c r="M67" s="39">
        <f aca="true" t="shared" si="12" ref="M67:M72">+CEILING(IF($M$65&lt;=G67,F67*0.3,0),0.05)</f>
        <v>0</v>
      </c>
    </row>
    <row r="68" spans="1:13" ht="12.75">
      <c r="A68" s="24">
        <v>2</v>
      </c>
      <c r="D68" s="20"/>
      <c r="E68" s="20"/>
      <c r="F68" s="25"/>
      <c r="G68" s="26"/>
      <c r="I68" s="40">
        <f t="shared" si="8"/>
        <v>0</v>
      </c>
      <c r="J68" s="40">
        <f t="shared" si="9"/>
        <v>0</v>
      </c>
      <c r="K68" s="40">
        <f t="shared" si="10"/>
        <v>0</v>
      </c>
      <c r="L68" s="40">
        <f t="shared" si="11"/>
        <v>0</v>
      </c>
      <c r="M68" s="40">
        <f t="shared" si="12"/>
        <v>0</v>
      </c>
    </row>
    <row r="69" spans="1:13" ht="12.75">
      <c r="A69" s="24">
        <v>3</v>
      </c>
      <c r="D69" s="20"/>
      <c r="E69" s="20"/>
      <c r="F69" s="25"/>
      <c r="G69" s="26"/>
      <c r="I69" s="40">
        <f t="shared" si="8"/>
        <v>0</v>
      </c>
      <c r="J69" s="40">
        <f t="shared" si="9"/>
        <v>0</v>
      </c>
      <c r="K69" s="40">
        <f t="shared" si="10"/>
        <v>0</v>
      </c>
      <c r="L69" s="40">
        <f t="shared" si="11"/>
        <v>0</v>
      </c>
      <c r="M69" s="40">
        <f t="shared" si="12"/>
        <v>0</v>
      </c>
    </row>
    <row r="70" spans="1:13" ht="12.75">
      <c r="A70" s="24">
        <v>4</v>
      </c>
      <c r="D70" s="20"/>
      <c r="E70" s="20"/>
      <c r="F70" s="45"/>
      <c r="G70" s="20"/>
      <c r="I70" s="40">
        <f t="shared" si="8"/>
        <v>0</v>
      </c>
      <c r="J70" s="40">
        <f t="shared" si="9"/>
        <v>0</v>
      </c>
      <c r="K70" s="40">
        <f t="shared" si="10"/>
        <v>0</v>
      </c>
      <c r="L70" s="40">
        <f t="shared" si="11"/>
        <v>0</v>
      </c>
      <c r="M70" s="40">
        <f t="shared" si="12"/>
        <v>0</v>
      </c>
    </row>
    <row r="71" spans="1:13" ht="12.75">
      <c r="A71" s="24">
        <v>5</v>
      </c>
      <c r="D71" s="20"/>
      <c r="E71" s="20"/>
      <c r="F71" s="45"/>
      <c r="G71" s="20"/>
      <c r="I71" s="40">
        <f t="shared" si="8"/>
        <v>0</v>
      </c>
      <c r="J71" s="40">
        <f t="shared" si="9"/>
        <v>0</v>
      </c>
      <c r="K71" s="40">
        <f t="shared" si="10"/>
        <v>0</v>
      </c>
      <c r="L71" s="40">
        <f t="shared" si="11"/>
        <v>0</v>
      </c>
      <c r="M71" s="40">
        <f t="shared" si="12"/>
        <v>0</v>
      </c>
    </row>
    <row r="72" spans="1:13" ht="12.75">
      <c r="A72" s="24">
        <v>6</v>
      </c>
      <c r="D72" s="20"/>
      <c r="E72" s="20"/>
      <c r="F72" s="45"/>
      <c r="G72" s="20"/>
      <c r="I72" s="40">
        <f t="shared" si="8"/>
        <v>0</v>
      </c>
      <c r="J72" s="40">
        <f t="shared" si="9"/>
        <v>0</v>
      </c>
      <c r="K72" s="40">
        <f t="shared" si="10"/>
        <v>0</v>
      </c>
      <c r="L72" s="40">
        <f t="shared" si="11"/>
        <v>0</v>
      </c>
      <c r="M72" s="40">
        <f t="shared" si="12"/>
        <v>0</v>
      </c>
    </row>
    <row r="73" spans="1:13" ht="7.5" customHeight="1">
      <c r="A73" s="24"/>
      <c r="I73" s="28"/>
      <c r="J73" s="28"/>
      <c r="K73" s="28"/>
      <c r="L73" s="28"/>
      <c r="M73" s="28"/>
    </row>
    <row r="74" spans="1:13" ht="12.75">
      <c r="A74" s="24"/>
      <c r="I74" s="28">
        <f>+SUM(I67:I73)</f>
        <v>0</v>
      </c>
      <c r="J74" s="28">
        <f>+SUM(J67:J73)</f>
        <v>0</v>
      </c>
      <c r="K74" s="28">
        <f>+SUM(K67:K73)</f>
        <v>0</v>
      </c>
      <c r="L74" s="28">
        <f>+SUM(L67:L73)</f>
        <v>0</v>
      </c>
      <c r="M74" s="28">
        <f>+SUM(M67:M73)</f>
        <v>0</v>
      </c>
    </row>
  </sheetData>
  <mergeCells count="2">
    <mergeCell ref="B56:E56"/>
    <mergeCell ref="B57:E5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407</v>
      </c>
      <c r="C5" s="20" t="s">
        <v>38</v>
      </c>
      <c r="D5" s="20" t="s">
        <v>109</v>
      </c>
      <c r="E5" s="36" t="s">
        <v>143</v>
      </c>
      <c r="F5" s="37">
        <v>3.1</v>
      </c>
      <c r="G5" s="13">
        <v>2006</v>
      </c>
      <c r="I5" s="39">
        <f aca="true" t="shared" si="0" ref="I5:M14">+IF($G5&gt;=I$3,$F5,0)</f>
        <v>3.1</v>
      </c>
      <c r="J5" s="39">
        <f t="shared" si="0"/>
        <v>3.1</v>
      </c>
      <c r="K5" s="39">
        <f t="shared" si="0"/>
        <v>3.1</v>
      </c>
      <c r="L5" s="39">
        <f t="shared" si="0"/>
        <v>3.1</v>
      </c>
      <c r="M5" s="39">
        <f t="shared" si="0"/>
        <v>3.1</v>
      </c>
    </row>
    <row r="6" spans="1:13" ht="12.75">
      <c r="A6" s="24">
        <v>2</v>
      </c>
      <c r="B6" s="38" t="s">
        <v>373</v>
      </c>
      <c r="C6" s="20" t="s">
        <v>31</v>
      </c>
      <c r="D6" s="20" t="s">
        <v>117</v>
      </c>
      <c r="E6" s="36" t="s">
        <v>143</v>
      </c>
      <c r="F6" s="37">
        <v>2.4</v>
      </c>
      <c r="G6" s="13">
        <v>2006</v>
      </c>
      <c r="I6" s="40">
        <f t="shared" si="0"/>
        <v>2.4</v>
      </c>
      <c r="J6" s="40">
        <f t="shared" si="0"/>
        <v>2.4</v>
      </c>
      <c r="K6" s="40">
        <f t="shared" si="0"/>
        <v>2.4</v>
      </c>
      <c r="L6" s="40">
        <f t="shared" si="0"/>
        <v>2.4</v>
      </c>
      <c r="M6" s="40">
        <f t="shared" si="0"/>
        <v>2.4</v>
      </c>
    </row>
    <row r="7" spans="1:13" ht="12.75">
      <c r="A7" s="24">
        <v>3</v>
      </c>
      <c r="B7" s="38" t="s">
        <v>458</v>
      </c>
      <c r="C7" s="20" t="s">
        <v>40</v>
      </c>
      <c r="D7" s="20" t="s">
        <v>58</v>
      </c>
      <c r="E7" s="36" t="s">
        <v>143</v>
      </c>
      <c r="F7" s="37">
        <v>1.9</v>
      </c>
      <c r="G7" s="13">
        <v>2006</v>
      </c>
      <c r="I7" s="40">
        <f t="shared" si="0"/>
        <v>1.9</v>
      </c>
      <c r="J7" s="40">
        <f t="shared" si="0"/>
        <v>1.9</v>
      </c>
      <c r="K7" s="40">
        <f t="shared" si="0"/>
        <v>1.9</v>
      </c>
      <c r="L7" s="40">
        <f t="shared" si="0"/>
        <v>1.9</v>
      </c>
      <c r="M7" s="40">
        <f t="shared" si="0"/>
        <v>1.9</v>
      </c>
    </row>
    <row r="8" spans="1:13" ht="12.75">
      <c r="A8" s="24">
        <v>4</v>
      </c>
      <c r="B8" s="38" t="s">
        <v>495</v>
      </c>
      <c r="C8" s="20" t="s">
        <v>40</v>
      </c>
      <c r="D8" s="20" t="s">
        <v>77</v>
      </c>
      <c r="E8" s="36" t="s">
        <v>143</v>
      </c>
      <c r="F8" s="37">
        <v>0.5</v>
      </c>
      <c r="G8" s="13">
        <v>2006</v>
      </c>
      <c r="I8" s="40">
        <f t="shared" si="0"/>
        <v>0.5</v>
      </c>
      <c r="J8" s="40">
        <f t="shared" si="0"/>
        <v>0.5</v>
      </c>
      <c r="K8" s="40">
        <f t="shared" si="0"/>
        <v>0.5</v>
      </c>
      <c r="L8" s="40">
        <f t="shared" si="0"/>
        <v>0.5</v>
      </c>
      <c r="M8" s="40">
        <f t="shared" si="0"/>
        <v>0.5</v>
      </c>
    </row>
    <row r="9" spans="1:13" ht="12.75">
      <c r="A9" s="24">
        <v>5</v>
      </c>
      <c r="B9" s="38" t="s">
        <v>200</v>
      </c>
      <c r="C9" s="20" t="s">
        <v>62</v>
      </c>
      <c r="D9" s="20" t="s">
        <v>42</v>
      </c>
      <c r="E9" s="36" t="s">
        <v>143</v>
      </c>
      <c r="F9" s="37">
        <v>3.8</v>
      </c>
      <c r="G9" s="13">
        <v>2005</v>
      </c>
      <c r="I9" s="40">
        <f t="shared" si="0"/>
        <v>3.8</v>
      </c>
      <c r="J9" s="40">
        <f t="shared" si="0"/>
        <v>3.8</v>
      </c>
      <c r="K9" s="40">
        <f t="shared" si="0"/>
        <v>3.8</v>
      </c>
      <c r="L9" s="40">
        <f t="shared" si="0"/>
        <v>3.8</v>
      </c>
      <c r="M9" s="40">
        <f t="shared" si="0"/>
        <v>0</v>
      </c>
    </row>
    <row r="10" spans="1:13" ht="12.75">
      <c r="A10" s="24">
        <v>6</v>
      </c>
      <c r="B10" s="38" t="s">
        <v>136</v>
      </c>
      <c r="C10" s="20" t="s">
        <v>38</v>
      </c>
      <c r="D10" s="20" t="s">
        <v>32</v>
      </c>
      <c r="E10" s="36" t="s">
        <v>33</v>
      </c>
      <c r="F10" s="37">
        <v>6</v>
      </c>
      <c r="G10" s="14">
        <v>2004</v>
      </c>
      <c r="I10" s="40">
        <f t="shared" si="0"/>
        <v>6</v>
      </c>
      <c r="J10" s="40">
        <f t="shared" si="0"/>
        <v>6</v>
      </c>
      <c r="K10" s="40">
        <f t="shared" si="0"/>
        <v>6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139</v>
      </c>
      <c r="C11" s="20" t="s">
        <v>40</v>
      </c>
      <c r="D11" s="20" t="s">
        <v>83</v>
      </c>
      <c r="E11" s="36" t="s">
        <v>33</v>
      </c>
      <c r="F11" s="37">
        <v>6</v>
      </c>
      <c r="G11" s="13">
        <v>2004</v>
      </c>
      <c r="I11" s="40">
        <f t="shared" si="0"/>
        <v>6</v>
      </c>
      <c r="J11" s="40">
        <f t="shared" si="0"/>
        <v>6</v>
      </c>
      <c r="K11" s="40">
        <f t="shared" si="0"/>
        <v>6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137</v>
      </c>
      <c r="C12" s="20" t="s">
        <v>38</v>
      </c>
      <c r="D12" s="20" t="s">
        <v>42</v>
      </c>
      <c r="E12" s="36" t="s">
        <v>33</v>
      </c>
      <c r="F12" s="37">
        <v>4.5</v>
      </c>
      <c r="G12" s="13">
        <v>2002</v>
      </c>
      <c r="I12" s="40">
        <f t="shared" si="0"/>
        <v>4.5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138</v>
      </c>
      <c r="C13" s="20" t="s">
        <v>38</v>
      </c>
      <c r="D13" s="20" t="s">
        <v>140</v>
      </c>
      <c r="E13" s="36" t="s">
        <v>33</v>
      </c>
      <c r="F13" s="37">
        <v>4.5</v>
      </c>
      <c r="G13" s="13">
        <v>2002</v>
      </c>
      <c r="I13" s="40">
        <f t="shared" si="0"/>
        <v>4.5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228</v>
      </c>
      <c r="C14" s="20" t="s">
        <v>81</v>
      </c>
      <c r="D14" s="20" t="s">
        <v>50</v>
      </c>
      <c r="E14" s="36" t="s">
        <v>143</v>
      </c>
      <c r="F14" s="37">
        <v>4.1</v>
      </c>
      <c r="G14" s="13">
        <v>2002</v>
      </c>
      <c r="I14" s="40">
        <f t="shared" si="0"/>
        <v>4.1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219</v>
      </c>
      <c r="C15" s="20" t="s">
        <v>39</v>
      </c>
      <c r="D15" s="20" t="s">
        <v>182</v>
      </c>
      <c r="E15" s="36" t="s">
        <v>143</v>
      </c>
      <c r="F15" s="37">
        <v>4</v>
      </c>
      <c r="G15" s="13">
        <v>2002</v>
      </c>
      <c r="I15" s="40">
        <f aca="true" t="shared" si="1" ref="I15:M24">+IF($G15&gt;=I$3,$F15,0)</f>
        <v>4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408</v>
      </c>
      <c r="C16" s="20" t="s">
        <v>38</v>
      </c>
      <c r="D16" s="20" t="s">
        <v>59</v>
      </c>
      <c r="E16" s="36" t="s">
        <v>143</v>
      </c>
      <c r="F16" s="37">
        <v>4</v>
      </c>
      <c r="G16" s="13">
        <v>2002</v>
      </c>
      <c r="I16" s="40">
        <f t="shared" si="1"/>
        <v>4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410</v>
      </c>
      <c r="C17" s="20" t="s">
        <v>81</v>
      </c>
      <c r="D17" s="20" t="s">
        <v>57</v>
      </c>
      <c r="E17" s="36" t="s">
        <v>143</v>
      </c>
      <c r="F17" s="37">
        <v>3.7</v>
      </c>
      <c r="G17" s="13">
        <v>2002</v>
      </c>
      <c r="I17" s="40">
        <f t="shared" si="1"/>
        <v>3.7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374</v>
      </c>
      <c r="C18" s="20" t="s">
        <v>53</v>
      </c>
      <c r="D18" s="20" t="s">
        <v>59</v>
      </c>
      <c r="E18" s="36" t="s">
        <v>143</v>
      </c>
      <c r="F18" s="37">
        <v>3.1</v>
      </c>
      <c r="G18" s="13">
        <v>2002</v>
      </c>
      <c r="I18" s="40">
        <f t="shared" si="1"/>
        <v>3.1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160</v>
      </c>
      <c r="C19" s="20" t="s">
        <v>89</v>
      </c>
      <c r="D19" s="20" t="s">
        <v>59</v>
      </c>
      <c r="E19" s="36" t="s">
        <v>143</v>
      </c>
      <c r="F19" s="37">
        <v>3</v>
      </c>
      <c r="G19" s="13">
        <v>2002</v>
      </c>
      <c r="I19" s="40">
        <f t="shared" si="1"/>
        <v>3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455</v>
      </c>
      <c r="C20" s="20" t="s">
        <v>40</v>
      </c>
      <c r="D20" s="20" t="s">
        <v>117</v>
      </c>
      <c r="E20" s="36" t="s">
        <v>143</v>
      </c>
      <c r="F20" s="37">
        <v>1.8</v>
      </c>
      <c r="G20" s="13">
        <v>2002</v>
      </c>
      <c r="I20" s="40">
        <f t="shared" si="1"/>
        <v>1.8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260</v>
      </c>
      <c r="C21" s="20" t="s">
        <v>38</v>
      </c>
      <c r="D21" s="20" t="s">
        <v>135</v>
      </c>
      <c r="E21" s="36" t="s">
        <v>143</v>
      </c>
      <c r="F21" s="37">
        <v>1.1</v>
      </c>
      <c r="G21" s="13">
        <v>2002</v>
      </c>
      <c r="I21" s="40">
        <f t="shared" si="1"/>
        <v>1.1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415</v>
      </c>
      <c r="C22" s="20" t="s">
        <v>38</v>
      </c>
      <c r="D22" s="20" t="s">
        <v>135</v>
      </c>
      <c r="E22" s="36" t="s">
        <v>143</v>
      </c>
      <c r="F22" s="37">
        <v>0.9</v>
      </c>
      <c r="G22" s="13">
        <v>2002</v>
      </c>
      <c r="I22" s="40">
        <f t="shared" si="1"/>
        <v>0.9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640</v>
      </c>
      <c r="C23" s="20" t="s">
        <v>40</v>
      </c>
      <c r="D23" s="20" t="s">
        <v>43</v>
      </c>
      <c r="E23" s="36" t="s">
        <v>143</v>
      </c>
      <c r="F23" s="37">
        <v>0.5</v>
      </c>
      <c r="G23" s="13">
        <v>2002</v>
      </c>
      <c r="I23" s="40">
        <f t="shared" si="1"/>
        <v>0.5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660</v>
      </c>
      <c r="C24" s="20" t="s">
        <v>39</v>
      </c>
      <c r="D24" s="20" t="s">
        <v>68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504</v>
      </c>
      <c r="C25" s="20" t="s">
        <v>89</v>
      </c>
      <c r="D25" s="20" t="s">
        <v>54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675</v>
      </c>
      <c r="C26" s="36" t="s">
        <v>40</v>
      </c>
      <c r="D26" s="36" t="s">
        <v>112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577</v>
      </c>
      <c r="C27" s="36" t="s">
        <v>81</v>
      </c>
      <c r="D27" s="36" t="s">
        <v>140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586</v>
      </c>
      <c r="C28" s="20" t="s">
        <v>81</v>
      </c>
      <c r="D28" s="20" t="s">
        <v>104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587</v>
      </c>
      <c r="C29" s="20" t="s">
        <v>81</v>
      </c>
      <c r="D29" s="20" t="s">
        <v>70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590</v>
      </c>
      <c r="C30" s="20" t="s">
        <v>38</v>
      </c>
      <c r="D30" s="20" t="s">
        <v>83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653</v>
      </c>
      <c r="C31" s="20" t="s">
        <v>81</v>
      </c>
      <c r="D31" s="20" t="s">
        <v>99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681</v>
      </c>
      <c r="C32" s="20" t="s">
        <v>89</v>
      </c>
      <c r="D32" s="20" t="s">
        <v>58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63.400000000000006</v>
      </c>
      <c r="J34" s="41">
        <f>+SUM(J5:J32)</f>
        <v>23.7</v>
      </c>
      <c r="K34" s="41">
        <f>+SUM(K5:K32)</f>
        <v>23.7</v>
      </c>
      <c r="L34" s="41">
        <f>+SUM(L5:L32)</f>
        <v>11.7</v>
      </c>
      <c r="M34" s="41">
        <f>+SUM(M5:M32)</f>
        <v>7.9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409</v>
      </c>
      <c r="C40" s="20" t="s">
        <v>38</v>
      </c>
      <c r="D40" s="20" t="s">
        <v>59</v>
      </c>
      <c r="E40" s="36">
        <v>2002</v>
      </c>
      <c r="F40" s="37">
        <v>0.8</v>
      </c>
      <c r="G40" s="13">
        <v>2002</v>
      </c>
      <c r="I40" s="39">
        <f>+CEILING(IF($I$38=E40,F40,IF($I$38&lt;=G40,F40*0.3,0)),0.05)</f>
        <v>0.8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B41" s="38" t="s">
        <v>501</v>
      </c>
      <c r="C41" s="20" t="s">
        <v>40</v>
      </c>
      <c r="D41" s="20" t="s">
        <v>68</v>
      </c>
      <c r="E41" s="36">
        <v>2002</v>
      </c>
      <c r="F41" s="37">
        <v>0.5</v>
      </c>
      <c r="G41" s="13">
        <v>2002</v>
      </c>
      <c r="I41" s="40">
        <f>+CEILING(IF($I$38=E41,F41,IF($I$38&lt;=G41,F41*0.3,0)),0.05)</f>
        <v>0.5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38" t="s">
        <v>536</v>
      </c>
      <c r="C42" s="20" t="s">
        <v>81</v>
      </c>
      <c r="D42" s="20" t="s">
        <v>50</v>
      </c>
      <c r="E42" s="36">
        <v>2002</v>
      </c>
      <c r="F42" s="37">
        <v>0.5</v>
      </c>
      <c r="G42" s="13">
        <v>2002</v>
      </c>
      <c r="I42" s="40">
        <f>+CEILING(IF($I$38=E42,F42,IF($I$38&lt;=G42,F42*0.3,0)),0.05)</f>
        <v>0.5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B43" s="38" t="s">
        <v>473</v>
      </c>
      <c r="C43" s="20" t="s">
        <v>81</v>
      </c>
      <c r="D43" s="20" t="s">
        <v>70</v>
      </c>
      <c r="E43" s="36">
        <v>2002</v>
      </c>
      <c r="F43" s="37">
        <v>0.5</v>
      </c>
      <c r="G43" s="13">
        <v>2002</v>
      </c>
      <c r="I43" s="40">
        <f>+CEILING(IF($I$38=E43,F43,IF($I$38&lt;=G43,F43*0.3,0)),0.05)</f>
        <v>0.5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B44" s="19" t="s">
        <v>567</v>
      </c>
      <c r="C44" s="20" t="s">
        <v>62</v>
      </c>
      <c r="D44" s="20" t="s">
        <v>59</v>
      </c>
      <c r="E44" s="20">
        <v>2002</v>
      </c>
      <c r="F44" s="25">
        <v>0.5</v>
      </c>
      <c r="G44" s="26">
        <v>2002</v>
      </c>
      <c r="I44" s="40">
        <f>+CEILING(IF($I$38=E44,F44,IF($I$38&lt;=G44,F44*0.3,0)),0.05)</f>
        <v>0.5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2.8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28"/>
      <c r="J51" s="28"/>
      <c r="K51" s="28"/>
      <c r="L51" s="28"/>
      <c r="M51" s="28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66.2</v>
      </c>
      <c r="J57" s="35">
        <f>+J34+J46+J55</f>
        <v>23.7</v>
      </c>
      <c r="K57" s="35">
        <f>+K34+K46+K55</f>
        <v>23.7</v>
      </c>
      <c r="L57" s="35">
        <f>+L34+L46+L55</f>
        <v>11.7</v>
      </c>
      <c r="M57" s="35">
        <f>+M34+M46+M55</f>
        <v>7.9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D63" s="20"/>
      <c r="E63" s="20"/>
      <c r="F63" s="45"/>
      <c r="G63" s="20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D64" s="20"/>
      <c r="E64" s="20"/>
      <c r="F64" s="25"/>
      <c r="G64" s="26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D65" s="20"/>
      <c r="E65" s="20"/>
      <c r="F65" s="25"/>
      <c r="G65" s="26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D66" s="20"/>
      <c r="E66" s="20"/>
      <c r="F66" s="45"/>
      <c r="G66" s="20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163</v>
      </c>
      <c r="C5" s="20" t="s">
        <v>38</v>
      </c>
      <c r="D5" s="20" t="s">
        <v>140</v>
      </c>
      <c r="E5" s="36" t="s">
        <v>143</v>
      </c>
      <c r="F5" s="37">
        <v>3.8</v>
      </c>
      <c r="G5" s="13">
        <v>2006</v>
      </c>
      <c r="I5" s="39">
        <f aca="true" t="shared" si="0" ref="I5:M14">+IF($G5&gt;=I$3,$F5,0)</f>
        <v>3.8</v>
      </c>
      <c r="J5" s="39">
        <f t="shared" si="0"/>
        <v>3.8</v>
      </c>
      <c r="K5" s="39">
        <f t="shared" si="0"/>
        <v>3.8</v>
      </c>
      <c r="L5" s="39">
        <f t="shared" si="0"/>
        <v>3.8</v>
      </c>
      <c r="M5" s="39">
        <f t="shared" si="0"/>
        <v>3.8</v>
      </c>
    </row>
    <row r="6" spans="1:13" ht="12.75">
      <c r="A6" s="24">
        <v>2</v>
      </c>
      <c r="B6" s="38" t="s">
        <v>488</v>
      </c>
      <c r="C6" s="20" t="s">
        <v>62</v>
      </c>
      <c r="D6" s="20" t="s">
        <v>140</v>
      </c>
      <c r="E6" s="36" t="s">
        <v>143</v>
      </c>
      <c r="F6" s="37">
        <v>0.9</v>
      </c>
      <c r="G6" s="13">
        <v>2006</v>
      </c>
      <c r="I6" s="40">
        <f t="shared" si="0"/>
        <v>0.9</v>
      </c>
      <c r="J6" s="40">
        <f t="shared" si="0"/>
        <v>0.9</v>
      </c>
      <c r="K6" s="40">
        <f t="shared" si="0"/>
        <v>0.9</v>
      </c>
      <c r="L6" s="40">
        <f t="shared" si="0"/>
        <v>0.9</v>
      </c>
      <c r="M6" s="40">
        <f t="shared" si="0"/>
        <v>0.9</v>
      </c>
    </row>
    <row r="7" spans="1:13" ht="12.75">
      <c r="A7" s="24">
        <v>3</v>
      </c>
      <c r="B7" s="38" t="s">
        <v>421</v>
      </c>
      <c r="C7" s="20" t="s">
        <v>38</v>
      </c>
      <c r="D7" s="20" t="s">
        <v>140</v>
      </c>
      <c r="E7" s="36" t="s">
        <v>143</v>
      </c>
      <c r="F7" s="37">
        <v>0.8</v>
      </c>
      <c r="G7" s="13">
        <v>2006</v>
      </c>
      <c r="I7" s="40">
        <f t="shared" si="0"/>
        <v>0.8</v>
      </c>
      <c r="J7" s="40">
        <f t="shared" si="0"/>
        <v>0.8</v>
      </c>
      <c r="K7" s="40">
        <f t="shared" si="0"/>
        <v>0.8</v>
      </c>
      <c r="L7" s="40">
        <f t="shared" si="0"/>
        <v>0.8</v>
      </c>
      <c r="M7" s="40">
        <f t="shared" si="0"/>
        <v>0.8</v>
      </c>
    </row>
    <row r="8" spans="1:13" ht="12.75">
      <c r="A8" s="24">
        <v>4</v>
      </c>
      <c r="B8" s="38" t="s">
        <v>93</v>
      </c>
      <c r="C8" s="20" t="s">
        <v>31</v>
      </c>
      <c r="D8" s="20" t="s">
        <v>44</v>
      </c>
      <c r="E8" s="36" t="s">
        <v>33</v>
      </c>
      <c r="F8" s="37">
        <v>6</v>
      </c>
      <c r="G8" s="14">
        <v>2004</v>
      </c>
      <c r="I8" s="40">
        <f t="shared" si="0"/>
        <v>6</v>
      </c>
      <c r="J8" s="40">
        <f t="shared" si="0"/>
        <v>6</v>
      </c>
      <c r="K8" s="40">
        <f t="shared" si="0"/>
        <v>6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184</v>
      </c>
      <c r="C9" s="20" t="s">
        <v>38</v>
      </c>
      <c r="D9" s="20" t="s">
        <v>32</v>
      </c>
      <c r="E9" s="36" t="s">
        <v>143</v>
      </c>
      <c r="F9" s="37">
        <v>2.7</v>
      </c>
      <c r="G9" s="13">
        <v>2004</v>
      </c>
      <c r="I9" s="40">
        <f t="shared" si="0"/>
        <v>2.7</v>
      </c>
      <c r="J9" s="40">
        <f t="shared" si="0"/>
        <v>2.7</v>
      </c>
      <c r="K9" s="40">
        <f t="shared" si="0"/>
        <v>2.7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346</v>
      </c>
      <c r="C10" s="20" t="s">
        <v>81</v>
      </c>
      <c r="D10" s="20" t="s">
        <v>44</v>
      </c>
      <c r="E10" s="36" t="s">
        <v>143</v>
      </c>
      <c r="F10" s="37">
        <v>1.6</v>
      </c>
      <c r="G10" s="13">
        <v>2004</v>
      </c>
      <c r="I10" s="40">
        <f t="shared" si="0"/>
        <v>1.6</v>
      </c>
      <c r="J10" s="40">
        <f t="shared" si="0"/>
        <v>1.6</v>
      </c>
      <c r="K10" s="40">
        <f t="shared" si="0"/>
        <v>1.6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454</v>
      </c>
      <c r="C11" s="20" t="s">
        <v>31</v>
      </c>
      <c r="D11" s="20" t="s">
        <v>41</v>
      </c>
      <c r="E11" s="36" t="s">
        <v>143</v>
      </c>
      <c r="F11" s="37">
        <v>1.5</v>
      </c>
      <c r="G11" s="13">
        <v>2004</v>
      </c>
      <c r="I11" s="40">
        <f t="shared" si="0"/>
        <v>1.5</v>
      </c>
      <c r="J11" s="40">
        <f t="shared" si="0"/>
        <v>1.5</v>
      </c>
      <c r="K11" s="40">
        <f t="shared" si="0"/>
        <v>1.5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348</v>
      </c>
      <c r="C12" s="20" t="s">
        <v>81</v>
      </c>
      <c r="D12" s="20" t="s">
        <v>41</v>
      </c>
      <c r="E12" s="36" t="s">
        <v>143</v>
      </c>
      <c r="F12" s="37">
        <v>1.1</v>
      </c>
      <c r="G12" s="13">
        <v>2004</v>
      </c>
      <c r="I12" s="40">
        <f t="shared" si="0"/>
        <v>1.1</v>
      </c>
      <c r="J12" s="40">
        <f t="shared" si="0"/>
        <v>1.1</v>
      </c>
      <c r="K12" s="40">
        <f t="shared" si="0"/>
        <v>1.1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60</v>
      </c>
      <c r="C13" s="20" t="s">
        <v>38</v>
      </c>
      <c r="D13" s="20" t="s">
        <v>54</v>
      </c>
      <c r="E13" s="36" t="s">
        <v>33</v>
      </c>
      <c r="F13" s="37">
        <v>5.25</v>
      </c>
      <c r="G13" s="14">
        <v>2003</v>
      </c>
      <c r="I13" s="40">
        <f t="shared" si="0"/>
        <v>5.25</v>
      </c>
      <c r="J13" s="40">
        <f t="shared" si="0"/>
        <v>5.25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209</v>
      </c>
      <c r="C14" s="20" t="s">
        <v>40</v>
      </c>
      <c r="D14" s="20" t="s">
        <v>104</v>
      </c>
      <c r="E14" s="36" t="s">
        <v>143</v>
      </c>
      <c r="F14" s="37">
        <v>2.6</v>
      </c>
      <c r="G14" s="13">
        <v>2003</v>
      </c>
      <c r="I14" s="40">
        <f t="shared" si="0"/>
        <v>2.6</v>
      </c>
      <c r="J14" s="40">
        <f t="shared" si="0"/>
        <v>2.6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208</v>
      </c>
      <c r="C15" s="20" t="s">
        <v>38</v>
      </c>
      <c r="D15" s="20" t="s">
        <v>51</v>
      </c>
      <c r="E15" s="36" t="s">
        <v>143</v>
      </c>
      <c r="F15" s="37">
        <v>2.3</v>
      </c>
      <c r="G15" s="13">
        <v>2003</v>
      </c>
      <c r="I15" s="40">
        <f aca="true" t="shared" si="1" ref="I15:M24">+IF($G15&gt;=I$3,$F15,0)</f>
        <v>2.3</v>
      </c>
      <c r="J15" s="40">
        <f t="shared" si="1"/>
        <v>2.3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292</v>
      </c>
      <c r="C16" s="20" t="s">
        <v>89</v>
      </c>
      <c r="D16" s="20" t="s">
        <v>77</v>
      </c>
      <c r="E16" s="36" t="s">
        <v>143</v>
      </c>
      <c r="F16" s="37">
        <v>1.8</v>
      </c>
      <c r="G16" s="13">
        <v>2003</v>
      </c>
      <c r="I16" s="40">
        <f t="shared" si="1"/>
        <v>1.8</v>
      </c>
      <c r="J16" s="40">
        <f t="shared" si="1"/>
        <v>1.8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291</v>
      </c>
      <c r="C17" s="20" t="s">
        <v>53</v>
      </c>
      <c r="D17" s="20" t="s">
        <v>109</v>
      </c>
      <c r="E17" s="36" t="s">
        <v>143</v>
      </c>
      <c r="F17" s="37">
        <v>1.3</v>
      </c>
      <c r="G17" s="13">
        <v>2003</v>
      </c>
      <c r="I17" s="40">
        <f t="shared" si="1"/>
        <v>1.3</v>
      </c>
      <c r="J17" s="40">
        <f t="shared" si="1"/>
        <v>1.3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494</v>
      </c>
      <c r="C18" s="20" t="s">
        <v>53</v>
      </c>
      <c r="D18" s="20" t="s">
        <v>59</v>
      </c>
      <c r="E18" s="36" t="s">
        <v>143</v>
      </c>
      <c r="F18" s="37">
        <v>0.5</v>
      </c>
      <c r="G18" s="13">
        <v>2003</v>
      </c>
      <c r="I18" s="40">
        <f t="shared" si="1"/>
        <v>0.5</v>
      </c>
      <c r="J18" s="40">
        <f t="shared" si="1"/>
        <v>0.5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128</v>
      </c>
      <c r="C19" s="20" t="s">
        <v>39</v>
      </c>
      <c r="D19" s="20" t="s">
        <v>41</v>
      </c>
      <c r="E19" s="36" t="s">
        <v>33</v>
      </c>
      <c r="F19" s="37">
        <v>4.5</v>
      </c>
      <c r="G19" s="13">
        <v>2002</v>
      </c>
      <c r="I19" s="40">
        <f t="shared" si="1"/>
        <v>4.5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129</v>
      </c>
      <c r="C20" s="20" t="s">
        <v>40</v>
      </c>
      <c r="D20" s="20" t="s">
        <v>42</v>
      </c>
      <c r="E20" s="36" t="s">
        <v>33</v>
      </c>
      <c r="F20" s="37">
        <v>4.5</v>
      </c>
      <c r="G20" s="13">
        <v>2002</v>
      </c>
      <c r="I20" s="40">
        <f t="shared" si="1"/>
        <v>4.5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113</v>
      </c>
      <c r="C21" s="20" t="s">
        <v>38</v>
      </c>
      <c r="D21" s="20" t="s">
        <v>63</v>
      </c>
      <c r="E21" s="36" t="s">
        <v>33</v>
      </c>
      <c r="F21" s="37">
        <v>4.5</v>
      </c>
      <c r="G21" s="13">
        <v>2002</v>
      </c>
      <c r="I21" s="40">
        <f t="shared" si="1"/>
        <v>4.5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343</v>
      </c>
      <c r="C22" s="20" t="s">
        <v>81</v>
      </c>
      <c r="D22" s="20" t="s">
        <v>42</v>
      </c>
      <c r="E22" s="36" t="s">
        <v>143</v>
      </c>
      <c r="F22" s="37">
        <v>1.4</v>
      </c>
      <c r="G22" s="13">
        <v>2002</v>
      </c>
      <c r="I22" s="40">
        <f t="shared" si="1"/>
        <v>1.4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311</v>
      </c>
      <c r="C23" s="20" t="s">
        <v>40</v>
      </c>
      <c r="D23" s="20" t="s">
        <v>77</v>
      </c>
      <c r="E23" s="36" t="s">
        <v>143</v>
      </c>
      <c r="F23" s="37">
        <v>1.1</v>
      </c>
      <c r="G23" s="13">
        <v>2002</v>
      </c>
      <c r="I23" s="40">
        <f t="shared" si="1"/>
        <v>1.1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638</v>
      </c>
      <c r="C24" s="20" t="s">
        <v>31</v>
      </c>
      <c r="D24" s="20" t="s">
        <v>70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370</v>
      </c>
      <c r="C25" s="20" t="s">
        <v>89</v>
      </c>
      <c r="D25" s="20" t="s">
        <v>70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657</v>
      </c>
      <c r="C26" s="20" t="s">
        <v>81</v>
      </c>
      <c r="D26" s="20" t="s">
        <v>43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700</v>
      </c>
      <c r="C27" s="20" t="s">
        <v>53</v>
      </c>
      <c r="D27" s="20" t="s">
        <v>51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556</v>
      </c>
      <c r="C28" s="20" t="s">
        <v>62</v>
      </c>
      <c r="D28" s="20" t="s">
        <v>50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650</v>
      </c>
      <c r="C29" s="36" t="s">
        <v>40</v>
      </c>
      <c r="D29" s="36" t="s">
        <v>244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656</v>
      </c>
      <c r="C30" s="20" t="s">
        <v>38</v>
      </c>
      <c r="D30" s="20" t="s">
        <v>44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691</v>
      </c>
      <c r="C31" s="20" t="s">
        <v>81</v>
      </c>
      <c r="D31" s="20" t="s">
        <v>44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696</v>
      </c>
      <c r="C32" s="20" t="s">
        <v>53</v>
      </c>
      <c r="D32" s="20" t="s">
        <v>43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2:13" ht="12.75">
      <c r="B34" s="38"/>
      <c r="D34" s="20"/>
      <c r="E34" s="36"/>
      <c r="F34" s="37"/>
      <c r="G34" s="13"/>
      <c r="I34" s="41">
        <f>+SUM(I5:I32)</f>
        <v>52.650000000000006</v>
      </c>
      <c r="J34" s="41">
        <f>+SUM(J5:J32)</f>
        <v>32.150000000000006</v>
      </c>
      <c r="K34" s="41">
        <f>+SUM(K5:K32)</f>
        <v>18.4</v>
      </c>
      <c r="L34" s="41">
        <f>+SUM(L5:L32)</f>
        <v>5.5</v>
      </c>
      <c r="M34" s="41">
        <f>+SUM(M5:M32)</f>
        <v>5.5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345</v>
      </c>
      <c r="C40" s="20" t="s">
        <v>38</v>
      </c>
      <c r="D40" s="20" t="s">
        <v>57</v>
      </c>
      <c r="E40" s="36">
        <v>2002</v>
      </c>
      <c r="F40" s="37">
        <v>1.4</v>
      </c>
      <c r="G40" s="13">
        <v>2002</v>
      </c>
      <c r="I40" s="39">
        <f aca="true" t="shared" si="3" ref="I40:I46">+CEILING(IF($I$38=E40,F40,IF($I$38&lt;=G40,F40*0.3,0)),0.05)</f>
        <v>1.4000000000000001</v>
      </c>
      <c r="J40" s="39">
        <f aca="true" t="shared" si="4" ref="J40:J46">+CEILING(IF($J$38&lt;=G40,F40*0.3,0),0.05)</f>
        <v>0</v>
      </c>
      <c r="K40" s="39">
        <f aca="true" t="shared" si="5" ref="K40:K46">+CEILING(IF($K$38&lt;=G40,F40*0.3,0),0.05)</f>
        <v>0</v>
      </c>
      <c r="L40" s="39">
        <f aca="true" t="shared" si="6" ref="L40:L46">+CEILING(IF($L$38&lt;=G40,F40*0.3,0),0.05)</f>
        <v>0</v>
      </c>
      <c r="M40" s="39">
        <f aca="true" t="shared" si="7" ref="M40:M46">CEILING(IF($M$38&lt;=G40,F40*0.3,0),0.05)</f>
        <v>0</v>
      </c>
    </row>
    <row r="41" spans="1:13" ht="12.75">
      <c r="A41" s="24">
        <v>2</v>
      </c>
      <c r="B41" s="38" t="s">
        <v>272</v>
      </c>
      <c r="C41" s="20" t="s">
        <v>53</v>
      </c>
      <c r="D41" s="20" t="s">
        <v>244</v>
      </c>
      <c r="E41" s="36">
        <v>2002</v>
      </c>
      <c r="F41" s="37">
        <v>1.1</v>
      </c>
      <c r="G41" s="13">
        <v>2002</v>
      </c>
      <c r="I41" s="40">
        <f t="shared" si="3"/>
        <v>1.1</v>
      </c>
      <c r="J41" s="40">
        <f t="shared" si="4"/>
        <v>0</v>
      </c>
      <c r="K41" s="40">
        <f t="shared" si="5"/>
        <v>0</v>
      </c>
      <c r="L41" s="40">
        <f t="shared" si="6"/>
        <v>0</v>
      </c>
      <c r="M41" s="40">
        <f t="shared" si="7"/>
        <v>0</v>
      </c>
    </row>
    <row r="42" spans="1:13" ht="12.75">
      <c r="A42" s="24">
        <v>3</v>
      </c>
      <c r="B42" s="38" t="s">
        <v>347</v>
      </c>
      <c r="C42" s="20" t="s">
        <v>81</v>
      </c>
      <c r="D42" s="20" t="s">
        <v>63</v>
      </c>
      <c r="E42" s="36">
        <v>2002</v>
      </c>
      <c r="F42" s="37">
        <v>0.9</v>
      </c>
      <c r="G42" s="13">
        <v>2002</v>
      </c>
      <c r="I42" s="40">
        <f t="shared" si="3"/>
        <v>0.9</v>
      </c>
      <c r="J42" s="40">
        <f t="shared" si="4"/>
        <v>0</v>
      </c>
      <c r="K42" s="40">
        <f t="shared" si="5"/>
        <v>0</v>
      </c>
      <c r="L42" s="40">
        <f t="shared" si="6"/>
        <v>0</v>
      </c>
      <c r="M42" s="40">
        <f t="shared" si="7"/>
        <v>0</v>
      </c>
    </row>
    <row r="43" spans="1:13" ht="12.75">
      <c r="A43" s="24">
        <v>4</v>
      </c>
      <c r="B43" s="38" t="s">
        <v>578</v>
      </c>
      <c r="C43" s="36" t="s">
        <v>38</v>
      </c>
      <c r="D43" s="36" t="s">
        <v>135</v>
      </c>
      <c r="E43" s="36">
        <v>2002</v>
      </c>
      <c r="F43" s="37">
        <v>0.5</v>
      </c>
      <c r="G43" s="13">
        <v>2002</v>
      </c>
      <c r="I43" s="40">
        <f t="shared" si="3"/>
        <v>0.5</v>
      </c>
      <c r="J43" s="40">
        <f t="shared" si="4"/>
        <v>0</v>
      </c>
      <c r="K43" s="40">
        <f t="shared" si="5"/>
        <v>0</v>
      </c>
      <c r="L43" s="40">
        <f t="shared" si="6"/>
        <v>0</v>
      </c>
      <c r="M43" s="40">
        <f t="shared" si="7"/>
        <v>0</v>
      </c>
    </row>
    <row r="44" spans="1:13" ht="12.75">
      <c r="A44" s="24">
        <v>5</v>
      </c>
      <c r="B44" s="38" t="s">
        <v>582</v>
      </c>
      <c r="C44" s="36" t="s">
        <v>38</v>
      </c>
      <c r="D44" s="36" t="s">
        <v>50</v>
      </c>
      <c r="E44" s="36">
        <v>2002</v>
      </c>
      <c r="F44" s="37">
        <v>0.5</v>
      </c>
      <c r="G44" s="13">
        <v>2002</v>
      </c>
      <c r="I44" s="40">
        <f t="shared" si="3"/>
        <v>0.5</v>
      </c>
      <c r="J44" s="40">
        <f t="shared" si="4"/>
        <v>0</v>
      </c>
      <c r="K44" s="40">
        <f t="shared" si="5"/>
        <v>0</v>
      </c>
      <c r="L44" s="40">
        <f t="shared" si="6"/>
        <v>0</v>
      </c>
      <c r="M44" s="40">
        <f t="shared" si="7"/>
        <v>0</v>
      </c>
    </row>
    <row r="45" spans="1:13" ht="12.75">
      <c r="A45" s="24">
        <v>6</v>
      </c>
      <c r="B45" s="38" t="s">
        <v>554</v>
      </c>
      <c r="C45" s="20" t="s">
        <v>38</v>
      </c>
      <c r="D45" s="20" t="s">
        <v>59</v>
      </c>
      <c r="E45" s="36">
        <v>2002</v>
      </c>
      <c r="F45" s="37">
        <v>0.5</v>
      </c>
      <c r="G45" s="13">
        <v>2002</v>
      </c>
      <c r="I45" s="40">
        <f>+CEILING(IF($I$38=E45,F45,IF($I$38&lt;=G45,F45*0.3,0)),0.05)</f>
        <v>0.5</v>
      </c>
      <c r="J45" s="40">
        <f>+CEILING(IF($J$38&lt;=G45,F45*0.3,0),0.05)</f>
        <v>0</v>
      </c>
      <c r="K45" s="40">
        <f>+CEILING(IF($K$38&lt;=G45,F45*0.3,0),0.05)</f>
        <v>0</v>
      </c>
      <c r="L45" s="40">
        <f>+CEILING(IF($L$38&lt;=G45,F45*0.3,0),0.05)</f>
        <v>0</v>
      </c>
      <c r="M45" s="40">
        <f>CEILING(IF($M$38&lt;=G45,F45*0.3,0),0.05)</f>
        <v>0</v>
      </c>
    </row>
    <row r="46" spans="1:13" ht="12.75">
      <c r="A46" s="24">
        <v>7</v>
      </c>
      <c r="B46" s="38" t="s">
        <v>594</v>
      </c>
      <c r="C46" s="36" t="s">
        <v>38</v>
      </c>
      <c r="D46" s="36" t="s">
        <v>51</v>
      </c>
      <c r="E46" s="36">
        <v>2002</v>
      </c>
      <c r="F46" s="37">
        <v>0.5</v>
      </c>
      <c r="G46" s="13">
        <v>2002</v>
      </c>
      <c r="I46" s="40">
        <f t="shared" si="3"/>
        <v>0.5</v>
      </c>
      <c r="J46" s="40">
        <f t="shared" si="4"/>
        <v>0</v>
      </c>
      <c r="K46" s="40">
        <f t="shared" si="5"/>
        <v>0</v>
      </c>
      <c r="L46" s="40">
        <f t="shared" si="6"/>
        <v>0</v>
      </c>
      <c r="M46" s="40">
        <f t="shared" si="7"/>
        <v>0</v>
      </c>
    </row>
    <row r="47" spans="9:13" ht="7.5" customHeight="1">
      <c r="I47" s="38"/>
      <c r="J47" s="38"/>
      <c r="K47" s="38"/>
      <c r="L47" s="38"/>
      <c r="M47" s="38"/>
    </row>
    <row r="48" spans="9:13" ht="12.75">
      <c r="I48" s="41">
        <f>+SUM(I40:I47)</f>
        <v>5.4</v>
      </c>
      <c r="J48" s="41">
        <f>+SUM(J40:J47)</f>
        <v>0</v>
      </c>
      <c r="K48" s="41">
        <f>+SUM(K40:K47)</f>
        <v>0</v>
      </c>
      <c r="L48" s="41">
        <f>+SUM(L40:L47)</f>
        <v>0</v>
      </c>
      <c r="M48" s="41">
        <f>+SUM(M40:M47)</f>
        <v>0</v>
      </c>
    </row>
    <row r="49" spans="9:13" ht="12.75">
      <c r="I49" s="28"/>
      <c r="J49" s="28"/>
      <c r="K49" s="28"/>
      <c r="L49" s="28"/>
      <c r="M49" s="28"/>
    </row>
    <row r="50" spans="1:13" ht="15.75">
      <c r="A50" s="29" t="s">
        <v>234</v>
      </c>
      <c r="B50" s="18"/>
      <c r="C50" s="30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9:13" ht="7.5" customHeight="1">
      <c r="I51" s="28"/>
      <c r="J51" s="28"/>
      <c r="K51" s="28"/>
      <c r="L51" s="28"/>
      <c r="M51" s="28"/>
    </row>
    <row r="52" spans="1:13" ht="12.75">
      <c r="A52" s="24"/>
      <c r="B52" s="21" t="s">
        <v>237</v>
      </c>
      <c r="C52" s="22"/>
      <c r="D52" s="22"/>
      <c r="E52" s="22"/>
      <c r="F52" s="22" t="s">
        <v>236</v>
      </c>
      <c r="G52" s="22" t="s">
        <v>235</v>
      </c>
      <c r="I52" s="23">
        <f>+I$3</f>
        <v>2002</v>
      </c>
      <c r="J52" s="23">
        <f>+J$3</f>
        <v>2003</v>
      </c>
      <c r="K52" s="23">
        <f>+K$3</f>
        <v>2004</v>
      </c>
      <c r="L52" s="23">
        <f>+L$3</f>
        <v>2005</v>
      </c>
      <c r="M52" s="23">
        <f>+M$3</f>
        <v>2006</v>
      </c>
    </row>
    <row r="53" spans="1:13" ht="7.5" customHeight="1">
      <c r="A53" s="24"/>
      <c r="I53" s="63"/>
      <c r="J53" s="63"/>
      <c r="K53" s="63"/>
      <c r="L53" s="63"/>
      <c r="M53" s="63"/>
    </row>
    <row r="54" spans="1:13" ht="12.75">
      <c r="A54" s="24">
        <v>1</v>
      </c>
      <c r="B54" s="73"/>
      <c r="C54" s="73"/>
      <c r="D54" s="73"/>
      <c r="E54" s="73"/>
      <c r="I54" s="63"/>
      <c r="J54" s="63"/>
      <c r="K54" s="63"/>
      <c r="L54" s="63"/>
      <c r="M54" s="63"/>
    </row>
    <row r="55" spans="1:13" ht="12.75">
      <c r="A55" s="24">
        <v>2</v>
      </c>
      <c r="B55" s="73"/>
      <c r="C55" s="73"/>
      <c r="D55" s="73"/>
      <c r="E55" s="73"/>
      <c r="I55" s="63"/>
      <c r="J55" s="63"/>
      <c r="K55" s="63"/>
      <c r="L55" s="63"/>
      <c r="M55" s="63"/>
    </row>
    <row r="56" spans="1:13" ht="7.5" customHeight="1">
      <c r="A56" s="24"/>
      <c r="I56" s="63"/>
      <c r="J56" s="63"/>
      <c r="K56" s="63"/>
      <c r="L56" s="63"/>
      <c r="M56" s="63"/>
    </row>
    <row r="57" spans="1:13" ht="12.75">
      <c r="A57" s="24"/>
      <c r="I57" s="28">
        <f>+SUM(I54:I56)</f>
        <v>0</v>
      </c>
      <c r="J57" s="28">
        <f>+SUM(J54:J56)</f>
        <v>0</v>
      </c>
      <c r="K57" s="28">
        <f>+SUM(K54:K56)</f>
        <v>0</v>
      </c>
      <c r="L57" s="28">
        <f>+SUM(L54:L56)</f>
        <v>0</v>
      </c>
      <c r="M57" s="28">
        <f>+SUM(M54:M56)</f>
        <v>0</v>
      </c>
    </row>
    <row r="58" spans="9:13" ht="12.75">
      <c r="I58" s="27"/>
      <c r="J58" s="27"/>
      <c r="K58" s="27"/>
      <c r="L58" s="27"/>
      <c r="M58" s="27"/>
    </row>
    <row r="59" spans="1:13" ht="15.75">
      <c r="A59" s="31"/>
      <c r="B59" s="32" t="s">
        <v>598</v>
      </c>
      <c r="C59" s="33"/>
      <c r="D59" s="34"/>
      <c r="E59" s="34"/>
      <c r="F59" s="34"/>
      <c r="G59" s="31"/>
      <c r="H59" s="34"/>
      <c r="I59" s="35">
        <f>+I34+I48+I57</f>
        <v>58.050000000000004</v>
      </c>
      <c r="J59" s="35">
        <f>+J34+J48+J57</f>
        <v>32.150000000000006</v>
      </c>
      <c r="K59" s="35">
        <f>+K34+K48+K57</f>
        <v>18.4</v>
      </c>
      <c r="L59" s="35">
        <f>+L34+L48+L57</f>
        <v>5.5</v>
      </c>
      <c r="M59" s="35">
        <f>+M34+M48+M57</f>
        <v>5.5</v>
      </c>
    </row>
    <row r="61" spans="1:13" ht="15.75">
      <c r="A61" s="16" t="s">
        <v>597</v>
      </c>
      <c r="B61" s="16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ht="7.5" customHeight="1"/>
    <row r="63" spans="2:13" ht="12.75">
      <c r="B63" s="21" t="s">
        <v>1</v>
      </c>
      <c r="C63" s="22" t="s">
        <v>27</v>
      </c>
      <c r="D63" s="22" t="s">
        <v>5</v>
      </c>
      <c r="E63" s="22" t="s">
        <v>6</v>
      </c>
      <c r="F63" s="22" t="s">
        <v>3</v>
      </c>
      <c r="G63" s="22" t="s">
        <v>28</v>
      </c>
      <c r="I63" s="23">
        <f>+I$3</f>
        <v>2002</v>
      </c>
      <c r="J63" s="23">
        <f>+J$3</f>
        <v>2003</v>
      </c>
      <c r="K63" s="23">
        <f>+K$3</f>
        <v>2004</v>
      </c>
      <c r="L63" s="23">
        <f>+L$3</f>
        <v>2005</v>
      </c>
      <c r="M63" s="23">
        <f>+M$3</f>
        <v>2006</v>
      </c>
    </row>
    <row r="64" spans="2:6" ht="7.5" customHeight="1">
      <c r="B64" s="21"/>
      <c r="C64" s="23"/>
      <c r="E64" s="23"/>
      <c r="F64" s="23"/>
    </row>
    <row r="65" spans="1:13" ht="12.75">
      <c r="A65" s="24">
        <v>1</v>
      </c>
      <c r="D65" s="20"/>
      <c r="E65" s="20"/>
      <c r="F65" s="45"/>
      <c r="G65" s="20"/>
      <c r="I65" s="39">
        <f aca="true" t="shared" si="8" ref="I65:I70">+CEILING(IF($I$63&lt;=G65,F65*0.3,0),0.05)</f>
        <v>0</v>
      </c>
      <c r="J65" s="39">
        <f aca="true" t="shared" si="9" ref="J65:J70">+CEILING(IF($J$63&lt;=G65,F65*0.3,0),0.05)</f>
        <v>0</v>
      </c>
      <c r="K65" s="39">
        <f aca="true" t="shared" si="10" ref="K65:K70">+CEILING(IF($K$63&lt;=G65,F65*0.3,0),0.05)</f>
        <v>0</v>
      </c>
      <c r="L65" s="39">
        <f aca="true" t="shared" si="11" ref="L65:L70">+CEILING(IF($L$63&lt;=G65,F65*0.3,0),0.05)</f>
        <v>0</v>
      </c>
      <c r="M65" s="39">
        <f aca="true" t="shared" si="12" ref="M65:M70">+CEILING(IF($M$63&lt;=G65,F65*0.3,0),0.05)</f>
        <v>0</v>
      </c>
    </row>
    <row r="66" spans="1:13" ht="12.75">
      <c r="A66" s="24">
        <v>2</v>
      </c>
      <c r="D66" s="20"/>
      <c r="E66" s="20"/>
      <c r="F66" s="25"/>
      <c r="G66" s="26"/>
      <c r="I66" s="40">
        <f t="shared" si="8"/>
        <v>0</v>
      </c>
      <c r="J66" s="40">
        <f t="shared" si="9"/>
        <v>0</v>
      </c>
      <c r="K66" s="40">
        <f t="shared" si="10"/>
        <v>0</v>
      </c>
      <c r="L66" s="40">
        <f t="shared" si="11"/>
        <v>0</v>
      </c>
      <c r="M66" s="40">
        <f t="shared" si="12"/>
        <v>0</v>
      </c>
    </row>
    <row r="67" spans="1:13" ht="12.75">
      <c r="A67" s="24">
        <v>3</v>
      </c>
      <c r="D67" s="20"/>
      <c r="E67" s="20"/>
      <c r="F67" s="25"/>
      <c r="G67" s="26"/>
      <c r="I67" s="40">
        <f t="shared" si="8"/>
        <v>0</v>
      </c>
      <c r="J67" s="40">
        <f t="shared" si="9"/>
        <v>0</v>
      </c>
      <c r="K67" s="40">
        <f t="shared" si="10"/>
        <v>0</v>
      </c>
      <c r="L67" s="40">
        <f t="shared" si="11"/>
        <v>0</v>
      </c>
      <c r="M67" s="40">
        <f t="shared" si="12"/>
        <v>0</v>
      </c>
    </row>
    <row r="68" spans="1:13" ht="12.75">
      <c r="A68" s="24">
        <v>4</v>
      </c>
      <c r="D68" s="20"/>
      <c r="E68" s="20"/>
      <c r="F68" s="45"/>
      <c r="G68" s="20"/>
      <c r="I68" s="40">
        <f t="shared" si="8"/>
        <v>0</v>
      </c>
      <c r="J68" s="40">
        <f t="shared" si="9"/>
        <v>0</v>
      </c>
      <c r="K68" s="40">
        <f t="shared" si="10"/>
        <v>0</v>
      </c>
      <c r="L68" s="40">
        <f t="shared" si="11"/>
        <v>0</v>
      </c>
      <c r="M68" s="40">
        <f t="shared" si="12"/>
        <v>0</v>
      </c>
    </row>
    <row r="69" spans="1:13" ht="12.75">
      <c r="A69" s="24">
        <v>5</v>
      </c>
      <c r="D69" s="20"/>
      <c r="E69" s="20"/>
      <c r="F69" s="45"/>
      <c r="G69" s="20"/>
      <c r="I69" s="40">
        <f t="shared" si="8"/>
        <v>0</v>
      </c>
      <c r="J69" s="40">
        <f t="shared" si="9"/>
        <v>0</v>
      </c>
      <c r="K69" s="40">
        <f t="shared" si="10"/>
        <v>0</v>
      </c>
      <c r="L69" s="40">
        <f t="shared" si="11"/>
        <v>0</v>
      </c>
      <c r="M69" s="40">
        <f t="shared" si="12"/>
        <v>0</v>
      </c>
    </row>
    <row r="70" spans="1:13" ht="12.75">
      <c r="A70" s="24">
        <v>6</v>
      </c>
      <c r="D70" s="20"/>
      <c r="E70" s="20"/>
      <c r="F70" s="45"/>
      <c r="G70" s="20"/>
      <c r="I70" s="40">
        <f t="shared" si="8"/>
        <v>0</v>
      </c>
      <c r="J70" s="40">
        <f t="shared" si="9"/>
        <v>0</v>
      </c>
      <c r="K70" s="40">
        <f t="shared" si="10"/>
        <v>0</v>
      </c>
      <c r="L70" s="40">
        <f t="shared" si="11"/>
        <v>0</v>
      </c>
      <c r="M70" s="40">
        <f t="shared" si="12"/>
        <v>0</v>
      </c>
    </row>
    <row r="71" spans="1:13" ht="7.5" customHeight="1">
      <c r="A71" s="24"/>
      <c r="I71" s="28"/>
      <c r="J71" s="28"/>
      <c r="K71" s="28"/>
      <c r="L71" s="28"/>
      <c r="M71" s="28"/>
    </row>
    <row r="72" spans="1:13" ht="12.75">
      <c r="A72" s="24"/>
      <c r="I72" s="28">
        <f>+SUM(I65:I71)</f>
        <v>0</v>
      </c>
      <c r="J72" s="28">
        <f>+SUM(J65:J71)</f>
        <v>0</v>
      </c>
      <c r="K72" s="28">
        <f>+SUM(K65:K71)</f>
        <v>0</v>
      </c>
      <c r="L72" s="28">
        <f>+SUM(L65:L71)</f>
        <v>0</v>
      </c>
      <c r="M72" s="28">
        <f>+SUM(M65:M71)</f>
        <v>0</v>
      </c>
    </row>
  </sheetData>
  <mergeCells count="2">
    <mergeCell ref="B54:E54"/>
    <mergeCell ref="B55:E5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381</v>
      </c>
      <c r="C5" s="20" t="s">
        <v>31</v>
      </c>
      <c r="D5" s="20" t="s">
        <v>70</v>
      </c>
      <c r="E5" s="36" t="s">
        <v>143</v>
      </c>
      <c r="F5" s="37">
        <v>2.6</v>
      </c>
      <c r="G5" s="13">
        <v>2006</v>
      </c>
      <c r="I5" s="39">
        <f aca="true" t="shared" si="0" ref="I5:M14">+IF($G5&gt;=I$3,$F5,0)</f>
        <v>2.6</v>
      </c>
      <c r="J5" s="39">
        <f t="shared" si="0"/>
        <v>2.6</v>
      </c>
      <c r="K5" s="39">
        <f t="shared" si="0"/>
        <v>2.6</v>
      </c>
      <c r="L5" s="39">
        <f t="shared" si="0"/>
        <v>2.6</v>
      </c>
      <c r="M5" s="39">
        <f t="shared" si="0"/>
        <v>2.6</v>
      </c>
    </row>
    <row r="6" spans="1:13" ht="12.75">
      <c r="A6" s="24">
        <v>2</v>
      </c>
      <c r="B6" s="38" t="s">
        <v>355</v>
      </c>
      <c r="C6" s="20" t="s">
        <v>38</v>
      </c>
      <c r="D6" s="20" t="s">
        <v>44</v>
      </c>
      <c r="E6" s="36" t="s">
        <v>143</v>
      </c>
      <c r="F6" s="37">
        <v>2</v>
      </c>
      <c r="G6" s="13">
        <v>2006</v>
      </c>
      <c r="I6" s="40">
        <f t="shared" si="0"/>
        <v>2</v>
      </c>
      <c r="J6" s="40">
        <f t="shared" si="0"/>
        <v>2</v>
      </c>
      <c r="K6" s="40">
        <f t="shared" si="0"/>
        <v>2</v>
      </c>
      <c r="L6" s="40">
        <f t="shared" si="0"/>
        <v>2</v>
      </c>
      <c r="M6" s="40">
        <f t="shared" si="0"/>
        <v>2</v>
      </c>
    </row>
    <row r="7" spans="1:13" ht="12.75">
      <c r="A7" s="24">
        <v>3</v>
      </c>
      <c r="B7" s="38" t="s">
        <v>430</v>
      </c>
      <c r="C7" s="20" t="s">
        <v>38</v>
      </c>
      <c r="D7" s="20" t="s">
        <v>51</v>
      </c>
      <c r="E7" s="36" t="s">
        <v>143</v>
      </c>
      <c r="F7" s="37">
        <v>1.8</v>
      </c>
      <c r="G7" s="13">
        <v>2006</v>
      </c>
      <c r="I7" s="40">
        <f t="shared" si="0"/>
        <v>1.8</v>
      </c>
      <c r="J7" s="40">
        <f t="shared" si="0"/>
        <v>1.8</v>
      </c>
      <c r="K7" s="40">
        <f t="shared" si="0"/>
        <v>1.8</v>
      </c>
      <c r="L7" s="40">
        <f t="shared" si="0"/>
        <v>1.8</v>
      </c>
      <c r="M7" s="40">
        <f t="shared" si="0"/>
        <v>1.8</v>
      </c>
    </row>
    <row r="8" spans="1:13" ht="12.75">
      <c r="A8" s="24">
        <v>4</v>
      </c>
      <c r="B8" s="38" t="s">
        <v>231</v>
      </c>
      <c r="C8" s="20" t="s">
        <v>53</v>
      </c>
      <c r="D8" s="20" t="s">
        <v>76</v>
      </c>
      <c r="E8" s="36" t="s">
        <v>143</v>
      </c>
      <c r="F8" s="37">
        <v>1.6</v>
      </c>
      <c r="G8" s="13">
        <v>2006</v>
      </c>
      <c r="I8" s="40">
        <f t="shared" si="0"/>
        <v>1.6</v>
      </c>
      <c r="J8" s="40">
        <f t="shared" si="0"/>
        <v>1.6</v>
      </c>
      <c r="K8" s="40">
        <f t="shared" si="0"/>
        <v>1.6</v>
      </c>
      <c r="L8" s="40">
        <f t="shared" si="0"/>
        <v>1.6</v>
      </c>
      <c r="M8" s="40">
        <f t="shared" si="0"/>
        <v>1.6</v>
      </c>
    </row>
    <row r="9" spans="1:13" ht="12.75">
      <c r="A9" s="24">
        <v>5</v>
      </c>
      <c r="B9" s="38" t="s">
        <v>417</v>
      </c>
      <c r="C9" s="20" t="s">
        <v>38</v>
      </c>
      <c r="D9" s="20" t="s">
        <v>99</v>
      </c>
      <c r="E9" s="36" t="s">
        <v>143</v>
      </c>
      <c r="F9" s="37">
        <v>1.2</v>
      </c>
      <c r="G9" s="13">
        <v>2006</v>
      </c>
      <c r="I9" s="40">
        <f t="shared" si="0"/>
        <v>1.2</v>
      </c>
      <c r="J9" s="40">
        <f t="shared" si="0"/>
        <v>1.2</v>
      </c>
      <c r="K9" s="40">
        <f t="shared" si="0"/>
        <v>1.2</v>
      </c>
      <c r="L9" s="40">
        <f t="shared" si="0"/>
        <v>1.2</v>
      </c>
      <c r="M9" s="40">
        <f t="shared" si="0"/>
        <v>1.2</v>
      </c>
    </row>
    <row r="10" spans="1:13" ht="12.75">
      <c r="A10" s="24">
        <v>6</v>
      </c>
      <c r="B10" s="38" t="s">
        <v>375</v>
      </c>
      <c r="C10" s="20" t="s">
        <v>39</v>
      </c>
      <c r="D10" s="20" t="s">
        <v>248</v>
      </c>
      <c r="E10" s="36" t="s">
        <v>143</v>
      </c>
      <c r="F10" s="37">
        <v>0.8</v>
      </c>
      <c r="G10" s="13">
        <v>2006</v>
      </c>
      <c r="I10" s="40">
        <f t="shared" si="0"/>
        <v>0.8</v>
      </c>
      <c r="J10" s="40">
        <f t="shared" si="0"/>
        <v>0.8</v>
      </c>
      <c r="K10" s="40">
        <f t="shared" si="0"/>
        <v>0.8</v>
      </c>
      <c r="L10" s="40">
        <f t="shared" si="0"/>
        <v>0.8</v>
      </c>
      <c r="M10" s="40">
        <f t="shared" si="0"/>
        <v>0.8</v>
      </c>
    </row>
    <row r="11" spans="1:13" ht="12.75">
      <c r="A11" s="24">
        <v>7</v>
      </c>
      <c r="B11" s="38" t="s">
        <v>452</v>
      </c>
      <c r="C11" s="20" t="s">
        <v>453</v>
      </c>
      <c r="D11" s="20" t="s">
        <v>59</v>
      </c>
      <c r="E11" s="36" t="s">
        <v>143</v>
      </c>
      <c r="F11" s="37">
        <v>0.7</v>
      </c>
      <c r="G11" s="13">
        <v>2006</v>
      </c>
      <c r="I11" s="40">
        <f t="shared" si="0"/>
        <v>0.7</v>
      </c>
      <c r="J11" s="40">
        <f t="shared" si="0"/>
        <v>0.7</v>
      </c>
      <c r="K11" s="40">
        <f t="shared" si="0"/>
        <v>0.7</v>
      </c>
      <c r="L11" s="40">
        <f t="shared" si="0"/>
        <v>0.7</v>
      </c>
      <c r="M11" s="40">
        <f t="shared" si="0"/>
        <v>0.7</v>
      </c>
    </row>
    <row r="12" spans="1:13" ht="12.75">
      <c r="A12" s="24">
        <v>8</v>
      </c>
      <c r="B12" s="38" t="s">
        <v>524</v>
      </c>
      <c r="C12" s="20" t="s">
        <v>31</v>
      </c>
      <c r="D12" s="20" t="s">
        <v>70</v>
      </c>
      <c r="E12" s="36" t="s">
        <v>143</v>
      </c>
      <c r="F12" s="40">
        <v>0.5</v>
      </c>
      <c r="G12" s="36">
        <v>2006</v>
      </c>
      <c r="I12" s="40">
        <f t="shared" si="0"/>
        <v>0.5</v>
      </c>
      <c r="J12" s="40">
        <f t="shared" si="0"/>
        <v>0.5</v>
      </c>
      <c r="K12" s="40">
        <f t="shared" si="0"/>
        <v>0.5</v>
      </c>
      <c r="L12" s="40">
        <f t="shared" si="0"/>
        <v>0.5</v>
      </c>
      <c r="M12" s="40">
        <f t="shared" si="0"/>
        <v>0.5</v>
      </c>
    </row>
    <row r="13" spans="1:13" ht="12.75">
      <c r="A13" s="24">
        <v>9</v>
      </c>
      <c r="B13" s="38" t="s">
        <v>500</v>
      </c>
      <c r="C13" s="20" t="s">
        <v>39</v>
      </c>
      <c r="D13" s="20" t="s">
        <v>77</v>
      </c>
      <c r="E13" s="36" t="s">
        <v>143</v>
      </c>
      <c r="F13" s="37">
        <v>0.5</v>
      </c>
      <c r="G13" s="13">
        <v>2006</v>
      </c>
      <c r="I13" s="40">
        <f t="shared" si="0"/>
        <v>0.5</v>
      </c>
      <c r="J13" s="40">
        <f t="shared" si="0"/>
        <v>0.5</v>
      </c>
      <c r="K13" s="40">
        <f t="shared" si="0"/>
        <v>0.5</v>
      </c>
      <c r="L13" s="40">
        <f t="shared" si="0"/>
        <v>0.5</v>
      </c>
      <c r="M13" s="40">
        <f t="shared" si="0"/>
        <v>0.5</v>
      </c>
    </row>
    <row r="14" spans="1:13" ht="12.75">
      <c r="A14" s="24">
        <v>10</v>
      </c>
      <c r="B14" s="38" t="s">
        <v>320</v>
      </c>
      <c r="C14" s="20" t="s">
        <v>40</v>
      </c>
      <c r="D14" s="20" t="s">
        <v>109</v>
      </c>
      <c r="E14" s="36" t="s">
        <v>143</v>
      </c>
      <c r="F14" s="37">
        <v>3.1</v>
      </c>
      <c r="G14" s="13">
        <v>2004</v>
      </c>
      <c r="I14" s="40">
        <f t="shared" si="0"/>
        <v>3.1</v>
      </c>
      <c r="J14" s="40">
        <f t="shared" si="0"/>
        <v>3.1</v>
      </c>
      <c r="K14" s="40">
        <f t="shared" si="0"/>
        <v>3.1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232</v>
      </c>
      <c r="C15" s="20" t="s">
        <v>40</v>
      </c>
      <c r="D15" s="20" t="s">
        <v>75</v>
      </c>
      <c r="E15" s="36" t="s">
        <v>143</v>
      </c>
      <c r="F15" s="37">
        <v>2.8</v>
      </c>
      <c r="G15" s="13">
        <v>2004</v>
      </c>
      <c r="I15" s="40">
        <f aca="true" t="shared" si="1" ref="I15:M24">+IF($G15&gt;=I$3,$F15,0)</f>
        <v>2.8</v>
      </c>
      <c r="J15" s="40">
        <f t="shared" si="1"/>
        <v>2.8</v>
      </c>
      <c r="K15" s="40">
        <f t="shared" si="1"/>
        <v>2.8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221</v>
      </c>
      <c r="C16" s="20" t="s">
        <v>89</v>
      </c>
      <c r="D16" s="20" t="s">
        <v>135</v>
      </c>
      <c r="E16" s="36" t="s">
        <v>143</v>
      </c>
      <c r="F16" s="37">
        <v>2.1</v>
      </c>
      <c r="G16" s="13">
        <v>2004</v>
      </c>
      <c r="I16" s="40">
        <f t="shared" si="1"/>
        <v>2.1</v>
      </c>
      <c r="J16" s="40">
        <f t="shared" si="1"/>
        <v>2.1</v>
      </c>
      <c r="K16" s="40">
        <f t="shared" si="1"/>
        <v>2.1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305</v>
      </c>
      <c r="C17" s="20" t="s">
        <v>40</v>
      </c>
      <c r="D17" s="20" t="s">
        <v>70</v>
      </c>
      <c r="E17" s="36" t="s">
        <v>143</v>
      </c>
      <c r="F17" s="37">
        <v>1.4</v>
      </c>
      <c r="G17" s="13">
        <v>2004</v>
      </c>
      <c r="I17" s="40">
        <f t="shared" si="1"/>
        <v>1.4</v>
      </c>
      <c r="J17" s="40">
        <f t="shared" si="1"/>
        <v>1.4</v>
      </c>
      <c r="K17" s="40">
        <f t="shared" si="1"/>
        <v>1.4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289</v>
      </c>
      <c r="C18" s="20" t="s">
        <v>53</v>
      </c>
      <c r="D18" s="20" t="s">
        <v>41</v>
      </c>
      <c r="E18" s="36" t="s">
        <v>143</v>
      </c>
      <c r="F18" s="37">
        <v>0.8</v>
      </c>
      <c r="G18" s="13">
        <v>2004</v>
      </c>
      <c r="I18" s="40">
        <f t="shared" si="1"/>
        <v>0.8</v>
      </c>
      <c r="J18" s="40">
        <f t="shared" si="1"/>
        <v>0.8</v>
      </c>
      <c r="K18" s="40">
        <f t="shared" si="1"/>
        <v>0.8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192</v>
      </c>
      <c r="C19" s="20" t="s">
        <v>81</v>
      </c>
      <c r="D19" s="20" t="s">
        <v>76</v>
      </c>
      <c r="E19" s="36" t="s">
        <v>143</v>
      </c>
      <c r="F19" s="37">
        <v>3.8</v>
      </c>
      <c r="G19" s="13">
        <v>2003</v>
      </c>
      <c r="I19" s="40">
        <f t="shared" si="1"/>
        <v>3.8</v>
      </c>
      <c r="J19" s="40">
        <f t="shared" si="1"/>
        <v>3.8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125</v>
      </c>
      <c r="C20" s="20" t="s">
        <v>38</v>
      </c>
      <c r="D20" s="20" t="s">
        <v>51</v>
      </c>
      <c r="E20" s="36" t="s">
        <v>33</v>
      </c>
      <c r="F20" s="37">
        <v>4.5</v>
      </c>
      <c r="G20" s="13">
        <v>2002</v>
      </c>
      <c r="I20" s="40">
        <f t="shared" si="1"/>
        <v>4.5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30</v>
      </c>
      <c r="C21" s="20" t="s">
        <v>31</v>
      </c>
      <c r="D21" s="20" t="s">
        <v>32</v>
      </c>
      <c r="E21" s="36" t="s">
        <v>33</v>
      </c>
      <c r="F21" s="37">
        <v>4.5</v>
      </c>
      <c r="G21" s="14">
        <v>2002</v>
      </c>
      <c r="I21" s="40">
        <f t="shared" si="1"/>
        <v>4.5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102</v>
      </c>
      <c r="C22" s="20" t="s">
        <v>40</v>
      </c>
      <c r="D22" s="20" t="s">
        <v>70</v>
      </c>
      <c r="E22" s="36" t="s">
        <v>33</v>
      </c>
      <c r="F22" s="37">
        <v>4.5</v>
      </c>
      <c r="G22" s="13">
        <v>2002</v>
      </c>
      <c r="I22" s="40">
        <f t="shared" si="1"/>
        <v>4.5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679</v>
      </c>
      <c r="C23" s="20" t="s">
        <v>81</v>
      </c>
      <c r="D23" s="20" t="s">
        <v>87</v>
      </c>
      <c r="E23" s="36" t="s">
        <v>143</v>
      </c>
      <c r="F23" s="37">
        <v>1.8</v>
      </c>
      <c r="G23" s="13">
        <v>2002</v>
      </c>
      <c r="I23" s="40">
        <f t="shared" si="1"/>
        <v>1.8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21</v>
      </c>
      <c r="B24" s="38" t="s">
        <v>222</v>
      </c>
      <c r="C24" s="20" t="s">
        <v>40</v>
      </c>
      <c r="D24" s="20" t="s">
        <v>41</v>
      </c>
      <c r="E24" s="36" t="s">
        <v>143</v>
      </c>
      <c r="F24" s="37">
        <v>1.7</v>
      </c>
      <c r="G24" s="13">
        <v>2002</v>
      </c>
      <c r="I24" s="40">
        <f t="shared" si="1"/>
        <v>1.7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22</v>
      </c>
      <c r="B25" s="38" t="s">
        <v>701</v>
      </c>
      <c r="C25" s="20" t="s">
        <v>40</v>
      </c>
      <c r="D25" s="20" t="s">
        <v>248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23</v>
      </c>
      <c r="B26" s="38" t="s">
        <v>712</v>
      </c>
      <c r="C26" s="20" t="s">
        <v>38</v>
      </c>
      <c r="D26" s="20" t="s">
        <v>70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24</v>
      </c>
      <c r="B27" s="38" t="s">
        <v>680</v>
      </c>
      <c r="C27" s="20" t="s">
        <v>38</v>
      </c>
      <c r="D27" s="20" t="s">
        <v>117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25</v>
      </c>
      <c r="B28" s="38" t="s">
        <v>686</v>
      </c>
      <c r="C28" s="20" t="s">
        <v>81</v>
      </c>
      <c r="D28" s="20" t="s">
        <v>76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26</v>
      </c>
      <c r="B29" s="38" t="s">
        <v>486</v>
      </c>
      <c r="C29" s="20" t="s">
        <v>62</v>
      </c>
      <c r="D29" s="20" t="s">
        <v>32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20</v>
      </c>
      <c r="B30" s="38" t="s">
        <v>635</v>
      </c>
      <c r="C30" s="20" t="s">
        <v>38</v>
      </c>
      <c r="D30" s="20" t="s">
        <v>54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628</v>
      </c>
      <c r="C31" s="20" t="s">
        <v>81</v>
      </c>
      <c r="D31" s="20" t="s">
        <v>43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622</v>
      </c>
      <c r="C32" s="20" t="s">
        <v>38</v>
      </c>
      <c r="D32" s="20" t="s">
        <v>244</v>
      </c>
      <c r="E32" s="36" t="s">
        <v>143</v>
      </c>
      <c r="F32" s="40">
        <v>0.5</v>
      </c>
      <c r="G32" s="36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46.7</v>
      </c>
      <c r="J34" s="41">
        <f>+SUM(J5:J32)</f>
        <v>25.7</v>
      </c>
      <c r="K34" s="41">
        <f>+SUM(K5:K32)</f>
        <v>21.9</v>
      </c>
      <c r="L34" s="41">
        <f>+SUM(L5:L32)</f>
        <v>11.7</v>
      </c>
      <c r="M34" s="41">
        <f>+SUM(M5:M32)</f>
        <v>11.7</v>
      </c>
    </row>
    <row r="36" spans="1:13" ht="15.75">
      <c r="A36" s="29" t="s">
        <v>233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426</v>
      </c>
      <c r="C40" s="20" t="s">
        <v>38</v>
      </c>
      <c r="D40" s="20" t="s">
        <v>63</v>
      </c>
      <c r="E40" s="36">
        <v>2002</v>
      </c>
      <c r="F40" s="37">
        <v>0.5</v>
      </c>
      <c r="G40" s="13">
        <v>2006</v>
      </c>
      <c r="I40" s="39">
        <f aca="true" t="shared" si="3" ref="I40:I45">+CEILING(IF($I$38=E40,F40,IF($I$38&lt;=G40,F40*0.3,0)),0.05)</f>
        <v>0.5</v>
      </c>
      <c r="J40" s="39">
        <f aca="true" t="shared" si="4" ref="J40:J45">+CEILING(IF($J$38&lt;=G40,F40*0.3,0),0.05)</f>
        <v>0.15000000000000002</v>
      </c>
      <c r="K40" s="39">
        <f aca="true" t="shared" si="5" ref="K40:K45">+CEILING(IF($K$38&lt;=G40,F40*0.3,0),0.05)</f>
        <v>0.15000000000000002</v>
      </c>
      <c r="L40" s="39">
        <f aca="true" t="shared" si="6" ref="L40:L45">+CEILING(IF($L$38&lt;=G40,F40*0.3,0),0.05)</f>
        <v>0.15000000000000002</v>
      </c>
      <c r="M40" s="39">
        <f aca="true" t="shared" si="7" ref="M40:M45">CEILING(IF($M$38&lt;=G40,F40*0.3,0),0.05)</f>
        <v>0.15000000000000002</v>
      </c>
    </row>
    <row r="41" spans="1:13" ht="12.75">
      <c r="A41" s="24">
        <v>2</v>
      </c>
      <c r="B41" s="38" t="s">
        <v>149</v>
      </c>
      <c r="C41" s="20" t="s">
        <v>38</v>
      </c>
      <c r="D41" s="20" t="s">
        <v>32</v>
      </c>
      <c r="E41" s="36">
        <v>2002</v>
      </c>
      <c r="F41" s="37">
        <v>3.7</v>
      </c>
      <c r="G41" s="13">
        <v>2003</v>
      </c>
      <c r="I41" s="40">
        <f t="shared" si="3"/>
        <v>3.7</v>
      </c>
      <c r="J41" s="40">
        <f t="shared" si="4"/>
        <v>1.1500000000000001</v>
      </c>
      <c r="K41" s="40">
        <f t="shared" si="5"/>
        <v>0</v>
      </c>
      <c r="L41" s="40">
        <f t="shared" si="6"/>
        <v>0</v>
      </c>
      <c r="M41" s="40">
        <f t="shared" si="7"/>
        <v>0</v>
      </c>
    </row>
    <row r="42" spans="1:13" ht="12.75">
      <c r="A42" s="24">
        <v>3</v>
      </c>
      <c r="B42" s="38" t="s">
        <v>400</v>
      </c>
      <c r="C42" s="20" t="s">
        <v>81</v>
      </c>
      <c r="D42" s="20" t="s">
        <v>44</v>
      </c>
      <c r="E42" s="36">
        <v>2002</v>
      </c>
      <c r="F42" s="37">
        <v>1</v>
      </c>
      <c r="G42" s="13">
        <v>2003</v>
      </c>
      <c r="I42" s="40">
        <f t="shared" si="3"/>
        <v>1</v>
      </c>
      <c r="J42" s="40">
        <f t="shared" si="4"/>
        <v>0.30000000000000004</v>
      </c>
      <c r="K42" s="40">
        <f t="shared" si="5"/>
        <v>0</v>
      </c>
      <c r="L42" s="40">
        <f t="shared" si="6"/>
        <v>0</v>
      </c>
      <c r="M42" s="40">
        <f t="shared" si="7"/>
        <v>0</v>
      </c>
    </row>
    <row r="43" spans="1:13" ht="12.75">
      <c r="A43" s="24">
        <v>4</v>
      </c>
      <c r="B43" s="38" t="s">
        <v>483</v>
      </c>
      <c r="C43" s="20" t="s">
        <v>62</v>
      </c>
      <c r="D43" s="20" t="s">
        <v>75</v>
      </c>
      <c r="E43" s="36">
        <v>2002</v>
      </c>
      <c r="F43" s="37">
        <v>0.9</v>
      </c>
      <c r="G43" s="13">
        <v>2003</v>
      </c>
      <c r="I43" s="40">
        <f t="shared" si="3"/>
        <v>0.9</v>
      </c>
      <c r="J43" s="40">
        <f t="shared" si="4"/>
        <v>0.30000000000000004</v>
      </c>
      <c r="K43" s="40">
        <f t="shared" si="5"/>
        <v>0</v>
      </c>
      <c r="L43" s="40">
        <f t="shared" si="6"/>
        <v>0</v>
      </c>
      <c r="M43" s="40">
        <f t="shared" si="7"/>
        <v>0</v>
      </c>
    </row>
    <row r="44" spans="1:13" ht="12.75">
      <c r="A44" s="24">
        <v>5</v>
      </c>
      <c r="B44" s="38" t="s">
        <v>427</v>
      </c>
      <c r="C44" s="20" t="s">
        <v>38</v>
      </c>
      <c r="D44" s="20" t="s">
        <v>99</v>
      </c>
      <c r="E44" s="36">
        <v>2002</v>
      </c>
      <c r="F44" s="37">
        <v>0.5</v>
      </c>
      <c r="G44" s="13">
        <v>2003</v>
      </c>
      <c r="I44" s="40">
        <f t="shared" si="3"/>
        <v>0.5</v>
      </c>
      <c r="J44" s="40">
        <f t="shared" si="4"/>
        <v>0.15000000000000002</v>
      </c>
      <c r="K44" s="40">
        <f t="shared" si="5"/>
        <v>0</v>
      </c>
      <c r="L44" s="40">
        <f t="shared" si="6"/>
        <v>0</v>
      </c>
      <c r="M44" s="40">
        <f t="shared" si="7"/>
        <v>0</v>
      </c>
    </row>
    <row r="45" spans="1:13" ht="12.75">
      <c r="A45" s="24">
        <v>6</v>
      </c>
      <c r="B45" s="38" t="s">
        <v>349</v>
      </c>
      <c r="C45" s="20" t="s">
        <v>81</v>
      </c>
      <c r="D45" s="20" t="s">
        <v>83</v>
      </c>
      <c r="E45" s="36">
        <v>2002</v>
      </c>
      <c r="F45" s="37">
        <v>1.4</v>
      </c>
      <c r="G45" s="13">
        <v>2002</v>
      </c>
      <c r="I45" s="40">
        <f t="shared" si="3"/>
        <v>1.4000000000000001</v>
      </c>
      <c r="J45" s="40">
        <f t="shared" si="4"/>
        <v>0</v>
      </c>
      <c r="K45" s="40">
        <f t="shared" si="5"/>
        <v>0</v>
      </c>
      <c r="L45" s="40">
        <f t="shared" si="6"/>
        <v>0</v>
      </c>
      <c r="M45" s="40">
        <f t="shared" si="7"/>
        <v>0</v>
      </c>
    </row>
    <row r="46" spans="1:13" ht="12.75">
      <c r="A46" s="24">
        <v>7</v>
      </c>
      <c r="B46" s="38" t="s">
        <v>523</v>
      </c>
      <c r="C46" s="20" t="s">
        <v>40</v>
      </c>
      <c r="D46" s="20" t="s">
        <v>135</v>
      </c>
      <c r="E46" s="36">
        <v>2002</v>
      </c>
      <c r="F46" s="40">
        <v>0.6</v>
      </c>
      <c r="G46" s="36">
        <v>2002</v>
      </c>
      <c r="I46" s="40">
        <f aca="true" t="shared" si="8" ref="I46:I51">+CEILING(IF($I$38=E46,F46,IF($I$38&lt;=G46,F46*0.3,0)),0.05)</f>
        <v>0.6000000000000001</v>
      </c>
      <c r="J46" s="40">
        <f aca="true" t="shared" si="9" ref="J46:J51">+CEILING(IF($J$38&lt;=G46,F46*0.3,0),0.05)</f>
        <v>0</v>
      </c>
      <c r="K46" s="40">
        <f aca="true" t="shared" si="10" ref="K46:K51">+CEILING(IF($K$38&lt;=G46,F46*0.3,0),0.05)</f>
        <v>0</v>
      </c>
      <c r="L46" s="40">
        <f aca="true" t="shared" si="11" ref="L46:L51">+CEILING(IF($L$38&lt;=G46,F46*0.3,0),0.05)</f>
        <v>0</v>
      </c>
      <c r="M46" s="40">
        <f aca="true" t="shared" si="12" ref="M46:M51">CEILING(IF($M$38&lt;=G46,F46*0.3,0),0.05)</f>
        <v>0</v>
      </c>
    </row>
    <row r="47" spans="1:13" ht="12.75">
      <c r="A47" s="24">
        <v>8</v>
      </c>
      <c r="B47" s="38" t="s">
        <v>522</v>
      </c>
      <c r="C47" s="20" t="s">
        <v>39</v>
      </c>
      <c r="D47" s="20" t="s">
        <v>76</v>
      </c>
      <c r="E47" s="36">
        <v>2002</v>
      </c>
      <c r="F47" s="40">
        <v>0.5</v>
      </c>
      <c r="G47" s="36">
        <v>2002</v>
      </c>
      <c r="I47" s="40">
        <f t="shared" si="8"/>
        <v>0.5</v>
      </c>
      <c r="J47" s="40">
        <f t="shared" si="9"/>
        <v>0</v>
      </c>
      <c r="K47" s="40">
        <f t="shared" si="10"/>
        <v>0</v>
      </c>
      <c r="L47" s="40">
        <f t="shared" si="11"/>
        <v>0</v>
      </c>
      <c r="M47" s="40">
        <f t="shared" si="12"/>
        <v>0</v>
      </c>
    </row>
    <row r="48" spans="1:13" ht="12.75">
      <c r="A48" s="24">
        <v>9</v>
      </c>
      <c r="B48" s="38" t="s">
        <v>301</v>
      </c>
      <c r="C48" s="20" t="s">
        <v>40</v>
      </c>
      <c r="D48" s="20" t="s">
        <v>41</v>
      </c>
      <c r="E48" s="36">
        <v>2002</v>
      </c>
      <c r="F48" s="37">
        <v>0.5</v>
      </c>
      <c r="G48" s="13">
        <v>2002</v>
      </c>
      <c r="I48" s="40">
        <f t="shared" si="8"/>
        <v>0.5</v>
      </c>
      <c r="J48" s="40">
        <f t="shared" si="9"/>
        <v>0</v>
      </c>
      <c r="K48" s="40">
        <f t="shared" si="10"/>
        <v>0</v>
      </c>
      <c r="L48" s="40">
        <f t="shared" si="11"/>
        <v>0</v>
      </c>
      <c r="M48" s="40">
        <f t="shared" si="12"/>
        <v>0</v>
      </c>
    </row>
    <row r="49" spans="1:13" ht="12.75">
      <c r="A49" s="24">
        <v>10</v>
      </c>
      <c r="B49" s="38" t="s">
        <v>530</v>
      </c>
      <c r="C49" s="20" t="s">
        <v>40</v>
      </c>
      <c r="D49" s="20" t="s">
        <v>43</v>
      </c>
      <c r="E49" s="36">
        <v>2002</v>
      </c>
      <c r="F49" s="37">
        <v>0.5</v>
      </c>
      <c r="G49" s="13">
        <v>2002</v>
      </c>
      <c r="I49" s="40">
        <f t="shared" si="8"/>
        <v>0.5</v>
      </c>
      <c r="J49" s="40">
        <f t="shared" si="9"/>
        <v>0</v>
      </c>
      <c r="K49" s="40">
        <f t="shared" si="10"/>
        <v>0</v>
      </c>
      <c r="L49" s="40">
        <f t="shared" si="11"/>
        <v>0</v>
      </c>
      <c r="M49" s="40">
        <f t="shared" si="12"/>
        <v>0</v>
      </c>
    </row>
    <row r="50" spans="1:13" ht="12.75">
      <c r="A50" s="24">
        <v>11</v>
      </c>
      <c r="B50" s="38" t="s">
        <v>553</v>
      </c>
      <c r="C50" s="20" t="s">
        <v>40</v>
      </c>
      <c r="D50" s="20" t="s">
        <v>70</v>
      </c>
      <c r="E50" s="36">
        <v>2002</v>
      </c>
      <c r="F50" s="37">
        <v>0.5</v>
      </c>
      <c r="G50" s="13">
        <v>2002</v>
      </c>
      <c r="I50" s="40">
        <f t="shared" si="8"/>
        <v>0.5</v>
      </c>
      <c r="J50" s="40">
        <f t="shared" si="9"/>
        <v>0</v>
      </c>
      <c r="K50" s="40">
        <f t="shared" si="10"/>
        <v>0</v>
      </c>
      <c r="L50" s="40">
        <f t="shared" si="11"/>
        <v>0</v>
      </c>
      <c r="M50" s="40">
        <f t="shared" si="12"/>
        <v>0</v>
      </c>
    </row>
    <row r="51" spans="1:13" ht="12.75">
      <c r="A51" s="24">
        <v>12</v>
      </c>
      <c r="B51" s="38" t="s">
        <v>659</v>
      </c>
      <c r="C51" s="20" t="s">
        <v>31</v>
      </c>
      <c r="D51" s="20" t="s">
        <v>99</v>
      </c>
      <c r="E51" s="36">
        <v>2002</v>
      </c>
      <c r="F51" s="37">
        <v>0.5</v>
      </c>
      <c r="G51" s="13">
        <v>2002</v>
      </c>
      <c r="I51" s="40">
        <f t="shared" si="8"/>
        <v>0.5</v>
      </c>
      <c r="J51" s="40">
        <f t="shared" si="9"/>
        <v>0</v>
      </c>
      <c r="K51" s="40">
        <f t="shared" si="10"/>
        <v>0</v>
      </c>
      <c r="L51" s="40">
        <f t="shared" si="11"/>
        <v>0</v>
      </c>
      <c r="M51" s="40">
        <f t="shared" si="12"/>
        <v>0</v>
      </c>
    </row>
    <row r="52" spans="1:13" ht="12.75">
      <c r="A52" s="24">
        <v>13</v>
      </c>
      <c r="B52" s="38" t="s">
        <v>565</v>
      </c>
      <c r="C52" s="20" t="s">
        <v>81</v>
      </c>
      <c r="D52" s="20" t="s">
        <v>70</v>
      </c>
      <c r="E52" s="36">
        <v>2002</v>
      </c>
      <c r="F52" s="40">
        <v>0.5</v>
      </c>
      <c r="G52" s="36">
        <v>2002</v>
      </c>
      <c r="I52" s="40">
        <f>+CEILING(IF($I$38=E52,F52,IF($I$38&lt;=G52,F52*0.3,0)),0.05)</f>
        <v>0.5</v>
      </c>
      <c r="J52" s="40">
        <f>+CEILING(IF($J$38&lt;=G52,F52*0.3,0),0.05)</f>
        <v>0</v>
      </c>
      <c r="K52" s="40">
        <f>+CEILING(IF($K$38&lt;=G52,F52*0.3,0),0.05)</f>
        <v>0</v>
      </c>
      <c r="L52" s="40">
        <f>+CEILING(IF($L$38&lt;=G52,F52*0.3,0),0.05)</f>
        <v>0</v>
      </c>
      <c r="M52" s="40">
        <f>CEILING(IF($M$38&lt;=G52,F52*0.3,0),0.05)</f>
        <v>0</v>
      </c>
    </row>
    <row r="53" spans="1:13" ht="12.75">
      <c r="A53" s="24">
        <v>14</v>
      </c>
      <c r="B53" s="38" t="s">
        <v>474</v>
      </c>
      <c r="C53" s="20" t="s">
        <v>81</v>
      </c>
      <c r="D53" s="20" t="s">
        <v>59</v>
      </c>
      <c r="E53" s="36">
        <v>2002</v>
      </c>
      <c r="F53" s="37">
        <v>0.5</v>
      </c>
      <c r="G53" s="13">
        <v>2002</v>
      </c>
      <c r="I53" s="40">
        <f>+CEILING(IF($I$38=E53,F53,IF($I$38&lt;=G53,F53*0.3,0)),0.05)</f>
        <v>0.5</v>
      </c>
      <c r="J53" s="40">
        <f>+CEILING(IF($J$38&lt;=G53,F53*0.3,0),0.05)</f>
        <v>0</v>
      </c>
      <c r="K53" s="40">
        <f>+CEILING(IF($K$38&lt;=G53,F53*0.3,0),0.05)</f>
        <v>0</v>
      </c>
      <c r="L53" s="40">
        <f>+CEILING(IF($L$38&lt;=G53,F53*0.3,0),0.05)</f>
        <v>0</v>
      </c>
      <c r="M53" s="40">
        <f>CEILING(IF($M$38&lt;=G53,F53*0.3,0),0.05)</f>
        <v>0</v>
      </c>
    </row>
    <row r="54" spans="1:13" ht="12.75">
      <c r="A54" s="24">
        <v>15</v>
      </c>
      <c r="B54" s="38" t="s">
        <v>663</v>
      </c>
      <c r="C54" s="20" t="s">
        <v>38</v>
      </c>
      <c r="D54" s="20" t="s">
        <v>50</v>
      </c>
      <c r="E54" s="36">
        <v>2002</v>
      </c>
      <c r="F54" s="37">
        <v>0.5</v>
      </c>
      <c r="G54" s="13">
        <v>2002</v>
      </c>
      <c r="I54" s="40">
        <f>+CEILING(IF($I$38=E54,F54,IF($I$38&lt;=G54,F54*0.3,0)),0.05)</f>
        <v>0.5</v>
      </c>
      <c r="J54" s="40">
        <f>+CEILING(IF($J$38&lt;=G54,F54*0.3,0),0.05)</f>
        <v>0</v>
      </c>
      <c r="K54" s="40">
        <f>+CEILING(IF($K$38&lt;=G54,F54*0.3,0),0.05)</f>
        <v>0</v>
      </c>
      <c r="L54" s="40">
        <f>+CEILING(IF($L$38&lt;=G54,F54*0.3,0),0.05)</f>
        <v>0</v>
      </c>
      <c r="M54" s="40">
        <f>CEILING(IF($M$38&lt;=G54,F54*0.3,0),0.05)</f>
        <v>0</v>
      </c>
    </row>
    <row r="55" spans="1:13" ht="12.75">
      <c r="A55" s="24">
        <v>16</v>
      </c>
      <c r="B55" s="38" t="s">
        <v>695</v>
      </c>
      <c r="C55" s="20" t="s">
        <v>38</v>
      </c>
      <c r="D55" s="20" t="s">
        <v>51</v>
      </c>
      <c r="E55" s="36">
        <v>2002</v>
      </c>
      <c r="F55" s="37">
        <v>0.5</v>
      </c>
      <c r="G55" s="13">
        <v>2002</v>
      </c>
      <c r="I55" s="40">
        <f>+CEILING(IF($I$38=E55,F55,IF($I$38&lt;=G55,F55*0.3,0)),0.05)</f>
        <v>0.5</v>
      </c>
      <c r="J55" s="40">
        <f>+CEILING(IF($J$38&lt;=G55,F55*0.3,0),0.05)</f>
        <v>0</v>
      </c>
      <c r="K55" s="40">
        <f>+CEILING(IF($K$38&lt;=G55,F55*0.3,0),0.05)</f>
        <v>0</v>
      </c>
      <c r="L55" s="40">
        <f>+CEILING(IF($L$38&lt;=G55,F55*0.3,0),0.05)</f>
        <v>0</v>
      </c>
      <c r="M55" s="40">
        <f>CEILING(IF($M$38&lt;=G55,F55*0.3,0),0.05)</f>
        <v>0</v>
      </c>
    </row>
    <row r="56" spans="1:13" ht="12.75">
      <c r="A56" s="24">
        <v>17</v>
      </c>
      <c r="B56" s="38" t="s">
        <v>642</v>
      </c>
      <c r="C56" s="20" t="s">
        <v>62</v>
      </c>
      <c r="D56" s="20" t="s">
        <v>75</v>
      </c>
      <c r="E56" s="36">
        <v>2002</v>
      </c>
      <c r="F56" s="37">
        <v>0.5</v>
      </c>
      <c r="G56" s="13">
        <v>2002</v>
      </c>
      <c r="I56" s="40">
        <f>+CEILING(IF($I$38=E56,F56,IF($I$38&lt;=G56,F56*0.3,0)),0.05)</f>
        <v>0.5</v>
      </c>
      <c r="J56" s="40">
        <f>+CEILING(IF($J$38&lt;=G56,F56*0.3,0),0.05)</f>
        <v>0</v>
      </c>
      <c r="K56" s="40">
        <f>+CEILING(IF($K$38&lt;=G56,F56*0.3,0),0.05)</f>
        <v>0</v>
      </c>
      <c r="L56" s="40">
        <f>+CEILING(IF($L$38&lt;=G56,F56*0.3,0),0.05)</f>
        <v>0</v>
      </c>
      <c r="M56" s="40">
        <f>CEILING(IF($M$38&lt;=G56,F56*0.3,0),0.05)</f>
        <v>0</v>
      </c>
    </row>
    <row r="57" spans="9:13" ht="7.5" customHeight="1">
      <c r="I57" s="38"/>
      <c r="J57" s="38"/>
      <c r="K57" s="38"/>
      <c r="L57" s="38"/>
      <c r="M57" s="38"/>
    </row>
    <row r="58" spans="9:13" ht="12.75">
      <c r="I58" s="41">
        <f>+SUM(I40:I57)</f>
        <v>13.6</v>
      </c>
      <c r="J58" s="41">
        <f>+SUM(J40:J57)</f>
        <v>2.0500000000000003</v>
      </c>
      <c r="K58" s="41">
        <f>+SUM(K40:K57)</f>
        <v>0.15000000000000002</v>
      </c>
      <c r="L58" s="41">
        <f>+SUM(L40:L57)</f>
        <v>0.15000000000000002</v>
      </c>
      <c r="M58" s="41">
        <f>+SUM(M40:M57)</f>
        <v>0.15000000000000002</v>
      </c>
    </row>
    <row r="59" spans="9:13" ht="12.75">
      <c r="I59" s="28"/>
      <c r="J59" s="28"/>
      <c r="K59" s="28"/>
      <c r="L59" s="28"/>
      <c r="M59" s="28"/>
    </row>
    <row r="60" spans="1:13" ht="15.75">
      <c r="A60" s="29" t="s">
        <v>234</v>
      </c>
      <c r="B60" s="18"/>
      <c r="C60" s="30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9:13" ht="7.5" customHeight="1">
      <c r="I61" s="28"/>
      <c r="J61" s="28"/>
      <c r="K61" s="28"/>
      <c r="L61" s="28"/>
      <c r="M61" s="28"/>
    </row>
    <row r="62" spans="1:13" ht="12.75">
      <c r="A62" s="24"/>
      <c r="B62" s="21" t="s">
        <v>237</v>
      </c>
      <c r="C62" s="22"/>
      <c r="D62" s="22"/>
      <c r="E62" s="22"/>
      <c r="F62" s="22" t="s">
        <v>236</v>
      </c>
      <c r="G62" s="22" t="s">
        <v>235</v>
      </c>
      <c r="I62" s="23">
        <f>+I$3</f>
        <v>2002</v>
      </c>
      <c r="J62" s="23">
        <f>+J$3</f>
        <v>2003</v>
      </c>
      <c r="K62" s="23">
        <f>+K$3</f>
        <v>2004</v>
      </c>
      <c r="L62" s="23">
        <f>+L$3</f>
        <v>2005</v>
      </c>
      <c r="M62" s="23">
        <f>+M$3</f>
        <v>2006</v>
      </c>
    </row>
    <row r="63" spans="1:13" ht="7.5" customHeight="1">
      <c r="A63" s="24"/>
      <c r="I63" s="28"/>
      <c r="J63" s="28"/>
      <c r="K63" s="28"/>
      <c r="L63" s="28"/>
      <c r="M63" s="28"/>
    </row>
    <row r="64" spans="1:13" ht="12.75">
      <c r="A64" s="24">
        <v>1</v>
      </c>
      <c r="B64" s="73" t="s">
        <v>634</v>
      </c>
      <c r="C64" s="73"/>
      <c r="D64" s="73"/>
      <c r="E64" s="73"/>
      <c r="F64" s="45">
        <v>-1.5</v>
      </c>
      <c r="G64" s="20">
        <v>2002</v>
      </c>
      <c r="I64" s="63">
        <f>F64</f>
        <v>-1.5</v>
      </c>
      <c r="J64" s="63">
        <v>0</v>
      </c>
      <c r="K64" s="63">
        <v>0</v>
      </c>
      <c r="L64" s="63">
        <v>0</v>
      </c>
      <c r="M64" s="63">
        <v>0</v>
      </c>
    </row>
    <row r="65" spans="1:13" ht="12.75">
      <c r="A65" s="24">
        <v>2</v>
      </c>
      <c r="B65" s="73"/>
      <c r="C65" s="73"/>
      <c r="D65" s="73"/>
      <c r="E65" s="73"/>
      <c r="I65" s="28"/>
      <c r="J65" s="28"/>
      <c r="K65" s="28"/>
      <c r="L65" s="28"/>
      <c r="M65" s="28"/>
    </row>
    <row r="66" spans="1:13" ht="7.5" customHeight="1">
      <c r="A66" s="24"/>
      <c r="I66" s="28"/>
      <c r="J66" s="28"/>
      <c r="K66" s="28"/>
      <c r="L66" s="28"/>
      <c r="M66" s="28"/>
    </row>
    <row r="67" spans="1:13" ht="12.75">
      <c r="A67" s="24"/>
      <c r="I67" s="28">
        <f>+SUM(I64:I66)</f>
        <v>-1.5</v>
      </c>
      <c r="J67" s="28">
        <f>+SUM(J64:J66)</f>
        <v>0</v>
      </c>
      <c r="K67" s="28">
        <f>+SUM(K64:K66)</f>
        <v>0</v>
      </c>
      <c r="L67" s="28">
        <f>+SUM(L64:L66)</f>
        <v>0</v>
      </c>
      <c r="M67" s="28">
        <f>+SUM(M64:M66)</f>
        <v>0</v>
      </c>
    </row>
    <row r="68" spans="1:13" ht="12.75">
      <c r="A68" s="24"/>
      <c r="I68" s="27"/>
      <c r="J68" s="27"/>
      <c r="K68" s="27"/>
      <c r="L68" s="27"/>
      <c r="M68" s="27"/>
    </row>
    <row r="69" spans="1:13" ht="15.75">
      <c r="A69" s="31"/>
      <c r="B69" s="32" t="s">
        <v>598</v>
      </c>
      <c r="C69" s="33"/>
      <c r="D69" s="34"/>
      <c r="E69" s="34"/>
      <c r="F69" s="34"/>
      <c r="G69" s="31"/>
      <c r="H69" s="34"/>
      <c r="I69" s="35">
        <f>+I34+I58+I67</f>
        <v>58.800000000000004</v>
      </c>
      <c r="J69" s="35">
        <f>+J34+J58+J67</f>
        <v>27.75</v>
      </c>
      <c r="K69" s="35">
        <f>+K34+K58+K67</f>
        <v>22.049999999999997</v>
      </c>
      <c r="L69" s="35">
        <f>+L34+L58+L67</f>
        <v>11.85</v>
      </c>
      <c r="M69" s="35">
        <f>+M34+M58+M67</f>
        <v>11.85</v>
      </c>
    </row>
    <row r="71" spans="1:13" ht="15.75">
      <c r="A71" s="16" t="s">
        <v>597</v>
      </c>
      <c r="B71" s="16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ht="7.5" customHeight="1"/>
    <row r="73" spans="2:13" ht="12.75">
      <c r="B73" s="21" t="s">
        <v>1</v>
      </c>
      <c r="C73" s="22" t="s">
        <v>27</v>
      </c>
      <c r="D73" s="22" t="s">
        <v>5</v>
      </c>
      <c r="E73" s="22" t="s">
        <v>6</v>
      </c>
      <c r="F73" s="22" t="s">
        <v>3</v>
      </c>
      <c r="G73" s="22" t="s">
        <v>28</v>
      </c>
      <c r="I73" s="23">
        <f>+I$3</f>
        <v>2002</v>
      </c>
      <c r="J73" s="23">
        <f>+J$3</f>
        <v>2003</v>
      </c>
      <c r="K73" s="23">
        <f>+K$3</f>
        <v>2004</v>
      </c>
      <c r="L73" s="23">
        <f>+L$3</f>
        <v>2005</v>
      </c>
      <c r="M73" s="23">
        <f>+M$3</f>
        <v>2006</v>
      </c>
    </row>
    <row r="74" spans="2:6" ht="7.5" customHeight="1">
      <c r="B74" s="21"/>
      <c r="C74" s="23"/>
      <c r="E74" s="23"/>
      <c r="F74" s="23"/>
    </row>
    <row r="75" spans="1:13" ht="12.75">
      <c r="A75" s="24">
        <v>1</v>
      </c>
      <c r="B75" s="38"/>
      <c r="D75" s="20"/>
      <c r="E75" s="36"/>
      <c r="F75" s="40"/>
      <c r="G75" s="36"/>
      <c r="I75" s="39">
        <f aca="true" t="shared" si="13" ref="I75:I80">+CEILING(IF($I$73&lt;=G75,F75*0.3,0),0.05)</f>
        <v>0</v>
      </c>
      <c r="J75" s="39">
        <f aca="true" t="shared" si="14" ref="J75:J80">+CEILING(IF($J$73&lt;=G75,F75*0.3,0),0.05)</f>
        <v>0</v>
      </c>
      <c r="K75" s="39">
        <f aca="true" t="shared" si="15" ref="K75:K80">+CEILING(IF($K$73&lt;=G75,F75*0.3,0),0.05)</f>
        <v>0</v>
      </c>
      <c r="L75" s="39">
        <f aca="true" t="shared" si="16" ref="L75:L80">+CEILING(IF($L$73&lt;=G75,F75*0.3,0),0.05)</f>
        <v>0</v>
      </c>
      <c r="M75" s="39">
        <f aca="true" t="shared" si="17" ref="M75:M80">+CEILING(IF($M$73&lt;=G75,F75*0.3,0),0.05)</f>
        <v>0</v>
      </c>
    </row>
    <row r="76" spans="1:13" ht="12.75">
      <c r="A76" s="24">
        <v>2</v>
      </c>
      <c r="B76" s="38"/>
      <c r="D76" s="20"/>
      <c r="E76" s="36"/>
      <c r="F76" s="37"/>
      <c r="G76" s="13"/>
      <c r="I76" s="40">
        <f t="shared" si="13"/>
        <v>0</v>
      </c>
      <c r="J76" s="40">
        <f t="shared" si="14"/>
        <v>0</v>
      </c>
      <c r="K76" s="40">
        <f t="shared" si="15"/>
        <v>0</v>
      </c>
      <c r="L76" s="40">
        <f t="shared" si="16"/>
        <v>0</v>
      </c>
      <c r="M76" s="40">
        <f t="shared" si="17"/>
        <v>0</v>
      </c>
    </row>
    <row r="77" spans="1:13" ht="12.75">
      <c r="A77" s="24">
        <v>3</v>
      </c>
      <c r="B77" s="38"/>
      <c r="D77" s="20"/>
      <c r="E77" s="36"/>
      <c r="F77" s="37"/>
      <c r="G77" s="13"/>
      <c r="I77" s="40">
        <f t="shared" si="13"/>
        <v>0</v>
      </c>
      <c r="J77" s="40">
        <f t="shared" si="14"/>
        <v>0</v>
      </c>
      <c r="K77" s="40">
        <f t="shared" si="15"/>
        <v>0</v>
      </c>
      <c r="L77" s="40">
        <f t="shared" si="16"/>
        <v>0</v>
      </c>
      <c r="M77" s="40">
        <f t="shared" si="17"/>
        <v>0</v>
      </c>
    </row>
    <row r="78" spans="1:13" ht="12.75">
      <c r="A78" s="24">
        <v>4</v>
      </c>
      <c r="B78" s="38"/>
      <c r="D78" s="20"/>
      <c r="E78" s="36"/>
      <c r="F78" s="40"/>
      <c r="G78" s="36"/>
      <c r="I78" s="40">
        <f t="shared" si="13"/>
        <v>0</v>
      </c>
      <c r="J78" s="40">
        <f t="shared" si="14"/>
        <v>0</v>
      </c>
      <c r="K78" s="40">
        <f t="shared" si="15"/>
        <v>0</v>
      </c>
      <c r="L78" s="40">
        <f t="shared" si="16"/>
        <v>0</v>
      </c>
      <c r="M78" s="40">
        <f t="shared" si="17"/>
        <v>0</v>
      </c>
    </row>
    <row r="79" spans="1:13" ht="12.75">
      <c r="A79" s="24">
        <v>5</v>
      </c>
      <c r="D79" s="20"/>
      <c r="E79" s="20"/>
      <c r="F79" s="45"/>
      <c r="G79" s="20"/>
      <c r="I79" s="40">
        <f t="shared" si="13"/>
        <v>0</v>
      </c>
      <c r="J79" s="40">
        <f t="shared" si="14"/>
        <v>0</v>
      </c>
      <c r="K79" s="40">
        <f t="shared" si="15"/>
        <v>0</v>
      </c>
      <c r="L79" s="40">
        <f t="shared" si="16"/>
        <v>0</v>
      </c>
      <c r="M79" s="40">
        <f t="shared" si="17"/>
        <v>0</v>
      </c>
    </row>
    <row r="80" spans="1:13" ht="12.75">
      <c r="A80" s="24">
        <v>6</v>
      </c>
      <c r="D80" s="20"/>
      <c r="E80" s="20"/>
      <c r="F80" s="45"/>
      <c r="G80" s="20"/>
      <c r="I80" s="40">
        <f t="shared" si="13"/>
        <v>0</v>
      </c>
      <c r="J80" s="40">
        <f t="shared" si="14"/>
        <v>0</v>
      </c>
      <c r="K80" s="40">
        <f t="shared" si="15"/>
        <v>0</v>
      </c>
      <c r="L80" s="40">
        <f t="shared" si="16"/>
        <v>0</v>
      </c>
      <c r="M80" s="40">
        <f t="shared" si="17"/>
        <v>0</v>
      </c>
    </row>
    <row r="81" spans="1:13" ht="7.5" customHeight="1">
      <c r="A81" s="24"/>
      <c r="I81" s="28"/>
      <c r="J81" s="28"/>
      <c r="K81" s="28"/>
      <c r="L81" s="28"/>
      <c r="M81" s="28"/>
    </row>
    <row r="82" spans="1:13" ht="12.75">
      <c r="A82" s="24"/>
      <c r="I82" s="28">
        <f>+SUM(I75:I81)</f>
        <v>0</v>
      </c>
      <c r="J82" s="28">
        <f>+SUM(J75:J81)</f>
        <v>0</v>
      </c>
      <c r="K82" s="28">
        <f>+SUM(K75:K81)</f>
        <v>0</v>
      </c>
      <c r="L82" s="28">
        <f>+SUM(L75:L81)</f>
        <v>0</v>
      </c>
      <c r="M82" s="28">
        <f>+SUM(M75:M81)</f>
        <v>0</v>
      </c>
    </row>
  </sheetData>
  <sheetProtection sheet="1" objects="1" scenarios="1"/>
  <mergeCells count="2">
    <mergeCell ref="B64:E64"/>
    <mergeCell ref="B65:E65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13" ht="7.5" customHeight="1">
      <c r="B4" s="21"/>
      <c r="C4" s="23"/>
      <c r="E4" s="23"/>
      <c r="F4" s="23"/>
      <c r="I4" s="38"/>
      <c r="J4" s="38"/>
      <c r="K4" s="38"/>
      <c r="L4" s="38"/>
      <c r="M4" s="38"/>
    </row>
    <row r="5" spans="1:13" ht="12.75">
      <c r="A5" s="24">
        <v>1</v>
      </c>
      <c r="B5" s="38" t="s">
        <v>484</v>
      </c>
      <c r="C5" s="20" t="s">
        <v>62</v>
      </c>
      <c r="D5" s="20" t="s">
        <v>41</v>
      </c>
      <c r="E5" s="36" t="s">
        <v>143</v>
      </c>
      <c r="F5" s="37">
        <v>0.7</v>
      </c>
      <c r="G5" s="13">
        <v>2006</v>
      </c>
      <c r="I5" s="39">
        <f aca="true" t="shared" si="0" ref="I5:M14">+IF($G5&gt;=I$3,$F5,0)</f>
        <v>0.7</v>
      </c>
      <c r="J5" s="39">
        <f t="shared" si="0"/>
        <v>0.7</v>
      </c>
      <c r="K5" s="39">
        <f t="shared" si="0"/>
        <v>0.7</v>
      </c>
      <c r="L5" s="39">
        <f t="shared" si="0"/>
        <v>0.7</v>
      </c>
      <c r="M5" s="39">
        <f t="shared" si="0"/>
        <v>0.7</v>
      </c>
    </row>
    <row r="6" spans="1:13" ht="12.75">
      <c r="A6" s="24">
        <v>2</v>
      </c>
      <c r="B6" s="38" t="s">
        <v>396</v>
      </c>
      <c r="C6" s="20" t="s">
        <v>81</v>
      </c>
      <c r="D6" s="20" t="s">
        <v>77</v>
      </c>
      <c r="E6" s="36" t="s">
        <v>143</v>
      </c>
      <c r="F6" s="37">
        <v>0.5</v>
      </c>
      <c r="G6" s="13">
        <v>2006</v>
      </c>
      <c r="I6" s="40">
        <f t="shared" si="0"/>
        <v>0.5</v>
      </c>
      <c r="J6" s="40">
        <f t="shared" si="0"/>
        <v>0.5</v>
      </c>
      <c r="K6" s="40">
        <f t="shared" si="0"/>
        <v>0.5</v>
      </c>
      <c r="L6" s="40">
        <f t="shared" si="0"/>
        <v>0.5</v>
      </c>
      <c r="M6" s="40">
        <f t="shared" si="0"/>
        <v>0.5</v>
      </c>
    </row>
    <row r="7" spans="1:13" ht="12.75">
      <c r="A7" s="24">
        <v>3</v>
      </c>
      <c r="B7" s="38" t="s">
        <v>52</v>
      </c>
      <c r="C7" s="20" t="s">
        <v>53</v>
      </c>
      <c r="D7" s="20" t="s">
        <v>54</v>
      </c>
      <c r="E7" s="36" t="s">
        <v>33</v>
      </c>
      <c r="F7" s="37">
        <v>6</v>
      </c>
      <c r="G7" s="14">
        <v>2004</v>
      </c>
      <c r="I7" s="40">
        <f t="shared" si="0"/>
        <v>6</v>
      </c>
      <c r="J7" s="40">
        <f t="shared" si="0"/>
        <v>6</v>
      </c>
      <c r="K7" s="40">
        <f t="shared" si="0"/>
        <v>6</v>
      </c>
      <c r="L7" s="40">
        <f t="shared" si="0"/>
        <v>0</v>
      </c>
      <c r="M7" s="40">
        <f t="shared" si="0"/>
        <v>0</v>
      </c>
    </row>
    <row r="8" spans="1:13" ht="12.75">
      <c r="A8" s="24">
        <v>4</v>
      </c>
      <c r="B8" s="38" t="s">
        <v>56</v>
      </c>
      <c r="C8" s="20" t="s">
        <v>38</v>
      </c>
      <c r="D8" s="20" t="s">
        <v>57</v>
      </c>
      <c r="E8" s="36" t="s">
        <v>33</v>
      </c>
      <c r="F8" s="37">
        <v>6</v>
      </c>
      <c r="G8" s="13">
        <v>2004</v>
      </c>
      <c r="I8" s="40">
        <f t="shared" si="0"/>
        <v>6</v>
      </c>
      <c r="J8" s="40">
        <f t="shared" si="0"/>
        <v>6</v>
      </c>
      <c r="K8" s="40">
        <f t="shared" si="0"/>
        <v>6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144</v>
      </c>
      <c r="C9" s="20" t="s">
        <v>39</v>
      </c>
      <c r="D9" s="20" t="s">
        <v>117</v>
      </c>
      <c r="E9" s="36" t="s">
        <v>143</v>
      </c>
      <c r="F9" s="37">
        <v>3.6</v>
      </c>
      <c r="G9" s="13">
        <v>2004</v>
      </c>
      <c r="I9" s="40">
        <f t="shared" si="0"/>
        <v>3.6</v>
      </c>
      <c r="J9" s="40">
        <f t="shared" si="0"/>
        <v>3.6</v>
      </c>
      <c r="K9" s="40">
        <f t="shared" si="0"/>
        <v>3.6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161</v>
      </c>
      <c r="C10" s="20" t="s">
        <v>40</v>
      </c>
      <c r="D10" s="20" t="s">
        <v>76</v>
      </c>
      <c r="E10" s="36" t="s">
        <v>143</v>
      </c>
      <c r="F10" s="37">
        <v>2.2</v>
      </c>
      <c r="G10" s="13">
        <v>2004</v>
      </c>
      <c r="I10" s="40">
        <f t="shared" si="0"/>
        <v>2.2</v>
      </c>
      <c r="J10" s="40">
        <f t="shared" si="0"/>
        <v>2.2</v>
      </c>
      <c r="K10" s="40">
        <f t="shared" si="0"/>
        <v>2.2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431</v>
      </c>
      <c r="C11" s="20" t="s">
        <v>38</v>
      </c>
      <c r="D11" s="20" t="s">
        <v>182</v>
      </c>
      <c r="E11" s="36" t="s">
        <v>143</v>
      </c>
      <c r="F11" s="37">
        <v>0.8</v>
      </c>
      <c r="G11" s="13">
        <v>2004</v>
      </c>
      <c r="I11" s="40">
        <f t="shared" si="0"/>
        <v>0.8</v>
      </c>
      <c r="J11" s="40">
        <f t="shared" si="0"/>
        <v>0.8</v>
      </c>
      <c r="K11" s="40">
        <f t="shared" si="0"/>
        <v>0.8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499</v>
      </c>
      <c r="C12" s="20" t="s">
        <v>40</v>
      </c>
      <c r="D12" s="20" t="s">
        <v>57</v>
      </c>
      <c r="E12" s="36" t="s">
        <v>143</v>
      </c>
      <c r="F12" s="37">
        <v>0.8</v>
      </c>
      <c r="G12" s="13">
        <v>2004</v>
      </c>
      <c r="I12" s="40">
        <f t="shared" si="0"/>
        <v>0.8</v>
      </c>
      <c r="J12" s="40">
        <f t="shared" si="0"/>
        <v>0.8</v>
      </c>
      <c r="K12" s="40">
        <f t="shared" si="0"/>
        <v>0.8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471</v>
      </c>
      <c r="C13" s="20" t="s">
        <v>81</v>
      </c>
      <c r="D13" s="20" t="s">
        <v>42</v>
      </c>
      <c r="E13" s="36" t="s">
        <v>143</v>
      </c>
      <c r="F13" s="37">
        <v>0.6</v>
      </c>
      <c r="G13" s="13">
        <v>2004</v>
      </c>
      <c r="I13" s="40">
        <f t="shared" si="0"/>
        <v>0.6</v>
      </c>
      <c r="J13" s="40">
        <f t="shared" si="0"/>
        <v>0.6</v>
      </c>
      <c r="K13" s="40">
        <f t="shared" si="0"/>
        <v>0.6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448</v>
      </c>
      <c r="C14" s="20" t="s">
        <v>39</v>
      </c>
      <c r="D14" s="20" t="s">
        <v>68</v>
      </c>
      <c r="E14" s="36" t="s">
        <v>143</v>
      </c>
      <c r="F14" s="37">
        <v>0.5</v>
      </c>
      <c r="G14" s="13">
        <v>2004</v>
      </c>
      <c r="I14" s="40">
        <f t="shared" si="0"/>
        <v>0.5</v>
      </c>
      <c r="J14" s="40">
        <f t="shared" si="0"/>
        <v>0.5</v>
      </c>
      <c r="K14" s="40">
        <f t="shared" si="0"/>
        <v>0.5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55</v>
      </c>
      <c r="C15" s="20" t="s">
        <v>38</v>
      </c>
      <c r="D15" s="20" t="s">
        <v>42</v>
      </c>
      <c r="E15" s="36" t="s">
        <v>33</v>
      </c>
      <c r="F15" s="37">
        <v>5.25</v>
      </c>
      <c r="G15" s="13">
        <v>2003</v>
      </c>
      <c r="I15" s="40">
        <f aca="true" t="shared" si="1" ref="I15:M24">+IF($G15&gt;=I$3,$F15,0)</f>
        <v>5.25</v>
      </c>
      <c r="J15" s="40">
        <f t="shared" si="1"/>
        <v>5.25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145</v>
      </c>
      <c r="C16" s="20" t="s">
        <v>89</v>
      </c>
      <c r="D16" s="20" t="s">
        <v>99</v>
      </c>
      <c r="E16" s="36" t="s">
        <v>143</v>
      </c>
      <c r="F16" s="37">
        <v>2</v>
      </c>
      <c r="G16" s="13">
        <v>2003</v>
      </c>
      <c r="I16" s="40">
        <f t="shared" si="1"/>
        <v>2</v>
      </c>
      <c r="J16" s="40">
        <f t="shared" si="1"/>
        <v>2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395</v>
      </c>
      <c r="C17" s="20" t="s">
        <v>81</v>
      </c>
      <c r="D17" s="20" t="s">
        <v>32</v>
      </c>
      <c r="E17" s="36" t="s">
        <v>143</v>
      </c>
      <c r="F17" s="37">
        <v>1.1</v>
      </c>
      <c r="G17" s="13">
        <v>2003</v>
      </c>
      <c r="I17" s="40">
        <f t="shared" si="1"/>
        <v>1.1</v>
      </c>
      <c r="J17" s="40">
        <f t="shared" si="1"/>
        <v>1.1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317</v>
      </c>
      <c r="C18" s="20" t="s">
        <v>40</v>
      </c>
      <c r="D18" s="20" t="s">
        <v>99</v>
      </c>
      <c r="E18" s="36" t="s">
        <v>143</v>
      </c>
      <c r="F18" s="37">
        <v>0.9</v>
      </c>
      <c r="G18" s="13">
        <v>2003</v>
      </c>
      <c r="I18" s="40">
        <f t="shared" si="1"/>
        <v>0.9</v>
      </c>
      <c r="J18" s="40">
        <f t="shared" si="1"/>
        <v>0.9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103</v>
      </c>
      <c r="C19" s="20" t="s">
        <v>38</v>
      </c>
      <c r="D19" s="20" t="s">
        <v>104</v>
      </c>
      <c r="E19" s="36" t="s">
        <v>33</v>
      </c>
      <c r="F19" s="37">
        <v>4.5</v>
      </c>
      <c r="G19" s="13">
        <v>2002</v>
      </c>
      <c r="I19" s="40">
        <f t="shared" si="1"/>
        <v>4.5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130</v>
      </c>
      <c r="C20" s="20" t="s">
        <v>38</v>
      </c>
      <c r="D20" s="20" t="s">
        <v>58</v>
      </c>
      <c r="E20" s="36" t="s">
        <v>33</v>
      </c>
      <c r="F20" s="37">
        <v>4.5</v>
      </c>
      <c r="G20" s="13">
        <v>2002</v>
      </c>
      <c r="I20" s="40">
        <f t="shared" si="1"/>
        <v>4.5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319</v>
      </c>
      <c r="C21" s="20" t="s">
        <v>40</v>
      </c>
      <c r="D21" s="20" t="s">
        <v>70</v>
      </c>
      <c r="E21" s="36" t="s">
        <v>143</v>
      </c>
      <c r="F21" s="37">
        <v>1.4</v>
      </c>
      <c r="G21" s="13">
        <v>2002</v>
      </c>
      <c r="I21" s="40">
        <f t="shared" si="1"/>
        <v>1.4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331</v>
      </c>
      <c r="C22" s="20" t="s">
        <v>81</v>
      </c>
      <c r="D22" s="20" t="s">
        <v>59</v>
      </c>
      <c r="E22" s="36" t="s">
        <v>143</v>
      </c>
      <c r="F22" s="37">
        <v>1</v>
      </c>
      <c r="G22" s="13">
        <v>2002</v>
      </c>
      <c r="I22" s="40">
        <f t="shared" si="1"/>
        <v>1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397</v>
      </c>
      <c r="C23" s="20" t="s">
        <v>81</v>
      </c>
      <c r="D23" s="20" t="s">
        <v>140</v>
      </c>
      <c r="E23" s="36" t="s">
        <v>143</v>
      </c>
      <c r="F23" s="37">
        <v>1</v>
      </c>
      <c r="G23" s="13">
        <v>2002</v>
      </c>
      <c r="I23" s="40">
        <f t="shared" si="1"/>
        <v>1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674</v>
      </c>
      <c r="C24" s="20" t="s">
        <v>38</v>
      </c>
      <c r="D24" s="20" t="s">
        <v>140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673</v>
      </c>
      <c r="C25" s="20" t="s">
        <v>40</v>
      </c>
      <c r="D25" s="20" t="s">
        <v>244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238</v>
      </c>
      <c r="C26" s="20" t="s">
        <v>31</v>
      </c>
      <c r="D26" s="20" t="s">
        <v>77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414</v>
      </c>
      <c r="C27" s="20" t="s">
        <v>38</v>
      </c>
      <c r="D27" s="20" t="s">
        <v>99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532</v>
      </c>
      <c r="C28" s="20" t="s">
        <v>81</v>
      </c>
      <c r="D28" s="20" t="s">
        <v>117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540</v>
      </c>
      <c r="C29" s="20" t="s">
        <v>31</v>
      </c>
      <c r="D29" s="20" t="s">
        <v>68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665</v>
      </c>
      <c r="C30" s="20" t="s">
        <v>39</v>
      </c>
      <c r="D30" s="20" t="s">
        <v>76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542</v>
      </c>
      <c r="C31" s="20" t="s">
        <v>62</v>
      </c>
      <c r="D31" s="20" t="s">
        <v>135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654</v>
      </c>
      <c r="C32" s="20" t="s">
        <v>89</v>
      </c>
      <c r="D32" s="20" t="s">
        <v>54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47.85</v>
      </c>
      <c r="J34" s="41">
        <f>+SUM(J5:J32)</f>
        <v>30.950000000000003</v>
      </c>
      <c r="K34" s="41">
        <f>+SUM(K5:K32)</f>
        <v>21.700000000000003</v>
      </c>
      <c r="L34" s="41">
        <f>+SUM(L5:L32)</f>
        <v>1.2</v>
      </c>
      <c r="M34" s="41">
        <f>+SUM(M5:M32)</f>
        <v>1.2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422</v>
      </c>
      <c r="C40" s="20" t="s">
        <v>38</v>
      </c>
      <c r="D40" s="20" t="s">
        <v>244</v>
      </c>
      <c r="E40" s="36">
        <v>2002</v>
      </c>
      <c r="F40" s="37">
        <v>0.5</v>
      </c>
      <c r="G40" s="13">
        <v>2006</v>
      </c>
      <c r="I40" s="39">
        <f>+CEILING(IF($I$38=E40,F40,IF($I$38&lt;=G40,F40*0.3,0)),0.05)</f>
        <v>0.5</v>
      </c>
      <c r="J40" s="39">
        <f>+CEILING(IF($J$38&lt;=G40,F40*0.3,0),0.05)</f>
        <v>0.15000000000000002</v>
      </c>
      <c r="K40" s="39">
        <f>+CEILING(IF($K$38&lt;=G40,F40*0.3,0),0.05)</f>
        <v>0.15000000000000002</v>
      </c>
      <c r="L40" s="39">
        <f>+CEILING(IF($L$38&lt;=G40,F40*0.3,0),0.05)</f>
        <v>0.15000000000000002</v>
      </c>
      <c r="M40" s="39">
        <f>CEILING(IF($M$38&lt;=G40,F40*0.3,0),0.05)</f>
        <v>0.15000000000000002</v>
      </c>
    </row>
    <row r="41" spans="1:13" ht="12.75">
      <c r="A41" s="24">
        <v>2</v>
      </c>
      <c r="B41" s="38" t="s">
        <v>318</v>
      </c>
      <c r="C41" s="20" t="s">
        <v>40</v>
      </c>
      <c r="D41" s="20" t="s">
        <v>248</v>
      </c>
      <c r="E41" s="36">
        <v>2002</v>
      </c>
      <c r="F41" s="37">
        <v>1.1</v>
      </c>
      <c r="G41" s="13">
        <v>2003</v>
      </c>
      <c r="I41" s="40">
        <f>+CEILING(IF($I$38=E41,F41,IF($I$38&lt;=G41,F41*0.3,0)),0.05)</f>
        <v>1.1</v>
      </c>
      <c r="J41" s="40">
        <f>+CEILING(IF($J$38&lt;=G41,F41*0.3,0),0.05)</f>
        <v>0.35000000000000003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19" t="s">
        <v>447</v>
      </c>
      <c r="C42" s="20" t="s">
        <v>89</v>
      </c>
      <c r="D42" s="20" t="s">
        <v>58</v>
      </c>
      <c r="E42" s="20">
        <v>2002</v>
      </c>
      <c r="F42" s="25">
        <v>0.7</v>
      </c>
      <c r="G42" s="26">
        <v>2002</v>
      </c>
      <c r="I42" s="40">
        <f>+CEILING(IF($I$38=E42,F42,IF($I$38&lt;=G42,F42*0.3,0)),0.05)</f>
        <v>0.7000000000000001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B43" s="38" t="s">
        <v>541</v>
      </c>
      <c r="C43" s="20" t="s">
        <v>81</v>
      </c>
      <c r="D43" s="20" t="s">
        <v>99</v>
      </c>
      <c r="E43" s="36">
        <v>2002</v>
      </c>
      <c r="F43" s="37">
        <v>0.5</v>
      </c>
      <c r="G43" s="13">
        <v>2002</v>
      </c>
      <c r="I43" s="40">
        <f>+CEILING(IF($I$38=E43,F43,IF($I$38&lt;=G43,F43*0.3,0)),0.05)</f>
        <v>0.5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2.8000000000000003</v>
      </c>
      <c r="J46" s="41">
        <f>+SUM(J40:J45)</f>
        <v>0.5</v>
      </c>
      <c r="K46" s="41">
        <f>+SUM(K40:K45)</f>
        <v>0.15000000000000002</v>
      </c>
      <c r="L46" s="41">
        <f>+SUM(L40:L45)</f>
        <v>0.15000000000000002</v>
      </c>
      <c r="M46" s="41">
        <f>+SUM(M40:M45)</f>
        <v>0.15000000000000002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50.65</v>
      </c>
      <c r="J57" s="35">
        <f>+J34+J46+J55</f>
        <v>31.450000000000003</v>
      </c>
      <c r="K57" s="35">
        <f>+K34+K46+K55</f>
        <v>21.85</v>
      </c>
      <c r="L57" s="35">
        <f>+L34+L46+L55</f>
        <v>1.35</v>
      </c>
      <c r="M57" s="35">
        <f>+M34+M46+M55</f>
        <v>1.35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D63" s="20"/>
      <c r="E63" s="20"/>
      <c r="F63" s="45"/>
      <c r="G63" s="20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D64" s="20"/>
      <c r="E64" s="20"/>
      <c r="F64" s="25"/>
      <c r="G64" s="26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D65" s="20"/>
      <c r="E65" s="20"/>
      <c r="F65" s="25"/>
      <c r="G65" s="26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D66" s="20"/>
      <c r="E66" s="20"/>
      <c r="F66" s="45"/>
      <c r="G66" s="20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7">
      <selection activeCell="A54" sqref="A54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223</v>
      </c>
      <c r="C5" s="20" t="s">
        <v>89</v>
      </c>
      <c r="D5" s="20" t="s">
        <v>83</v>
      </c>
      <c r="E5" s="36" t="s">
        <v>143</v>
      </c>
      <c r="F5" s="37">
        <v>3.5</v>
      </c>
      <c r="G5" s="13">
        <v>2006</v>
      </c>
      <c r="I5" s="39">
        <f aca="true" t="shared" si="0" ref="I5:M14">+IF($G5&gt;=I$3,$F5,0)</f>
        <v>3.5</v>
      </c>
      <c r="J5" s="39">
        <f t="shared" si="0"/>
        <v>3.5</v>
      </c>
      <c r="K5" s="39">
        <f t="shared" si="0"/>
        <v>3.5</v>
      </c>
      <c r="L5" s="39">
        <f t="shared" si="0"/>
        <v>3.5</v>
      </c>
      <c r="M5" s="39">
        <f t="shared" si="0"/>
        <v>3.5</v>
      </c>
    </row>
    <row r="6" spans="1:13" ht="12.75">
      <c r="A6" s="24">
        <v>2</v>
      </c>
      <c r="B6" s="38" t="s">
        <v>384</v>
      </c>
      <c r="C6" s="20" t="s">
        <v>40</v>
      </c>
      <c r="D6" s="20" t="s">
        <v>99</v>
      </c>
      <c r="E6" s="36" t="s">
        <v>143</v>
      </c>
      <c r="F6" s="37">
        <v>1.9</v>
      </c>
      <c r="G6" s="13">
        <v>2006</v>
      </c>
      <c r="I6" s="40">
        <f t="shared" si="0"/>
        <v>1.9</v>
      </c>
      <c r="J6" s="40">
        <f t="shared" si="0"/>
        <v>1.9</v>
      </c>
      <c r="K6" s="40">
        <f t="shared" si="0"/>
        <v>1.9</v>
      </c>
      <c r="L6" s="40">
        <f t="shared" si="0"/>
        <v>1.9</v>
      </c>
      <c r="M6" s="40">
        <f t="shared" si="0"/>
        <v>1.9</v>
      </c>
    </row>
    <row r="7" spans="1:13" ht="12.75">
      <c r="A7" s="24">
        <v>3</v>
      </c>
      <c r="B7" s="38" t="s">
        <v>195</v>
      </c>
      <c r="C7" s="20" t="s">
        <v>31</v>
      </c>
      <c r="D7" s="20" t="s">
        <v>109</v>
      </c>
      <c r="E7" s="36" t="s">
        <v>143</v>
      </c>
      <c r="F7" s="37">
        <v>1.9</v>
      </c>
      <c r="G7" s="13">
        <v>2006</v>
      </c>
      <c r="I7" s="40">
        <f t="shared" si="0"/>
        <v>1.9</v>
      </c>
      <c r="J7" s="40">
        <f t="shared" si="0"/>
        <v>1.9</v>
      </c>
      <c r="K7" s="40">
        <f t="shared" si="0"/>
        <v>1.9</v>
      </c>
      <c r="L7" s="40">
        <f t="shared" si="0"/>
        <v>1.9</v>
      </c>
      <c r="M7" s="40">
        <f t="shared" si="0"/>
        <v>1.9</v>
      </c>
    </row>
    <row r="8" spans="1:13" ht="12.75">
      <c r="A8" s="24">
        <v>4</v>
      </c>
      <c r="B8" s="38" t="s">
        <v>322</v>
      </c>
      <c r="C8" s="20" t="s">
        <v>40</v>
      </c>
      <c r="D8" s="20" t="s">
        <v>41</v>
      </c>
      <c r="E8" s="36" t="s">
        <v>143</v>
      </c>
      <c r="F8" s="37">
        <v>1.3</v>
      </c>
      <c r="G8" s="13">
        <v>2006</v>
      </c>
      <c r="I8" s="40">
        <f t="shared" si="0"/>
        <v>1.3</v>
      </c>
      <c r="J8" s="40">
        <f t="shared" si="0"/>
        <v>1.3</v>
      </c>
      <c r="K8" s="40">
        <f t="shared" si="0"/>
        <v>1.3</v>
      </c>
      <c r="L8" s="40">
        <f t="shared" si="0"/>
        <v>1.3</v>
      </c>
      <c r="M8" s="40">
        <f t="shared" si="0"/>
        <v>1.3</v>
      </c>
    </row>
    <row r="9" spans="1:13" ht="12.75">
      <c r="A9" s="24">
        <v>5</v>
      </c>
      <c r="B9" s="38" t="s">
        <v>521</v>
      </c>
      <c r="C9" s="20" t="s">
        <v>38</v>
      </c>
      <c r="D9" s="20" t="s">
        <v>112</v>
      </c>
      <c r="E9" s="36" t="s">
        <v>143</v>
      </c>
      <c r="F9" s="37">
        <v>0.8</v>
      </c>
      <c r="G9" s="13">
        <v>2006</v>
      </c>
      <c r="I9" s="40">
        <f t="shared" si="0"/>
        <v>0.8</v>
      </c>
      <c r="J9" s="40">
        <f t="shared" si="0"/>
        <v>0.8</v>
      </c>
      <c r="K9" s="40">
        <f t="shared" si="0"/>
        <v>0.8</v>
      </c>
      <c r="L9" s="40">
        <f t="shared" si="0"/>
        <v>0.8</v>
      </c>
      <c r="M9" s="40">
        <f t="shared" si="0"/>
        <v>0.8</v>
      </c>
    </row>
    <row r="10" spans="1:13" ht="12.75">
      <c r="A10" s="24">
        <v>6</v>
      </c>
      <c r="B10" s="38" t="s">
        <v>520</v>
      </c>
      <c r="C10" s="20" t="s">
        <v>38</v>
      </c>
      <c r="D10" s="20" t="s">
        <v>59</v>
      </c>
      <c r="E10" s="36" t="s">
        <v>143</v>
      </c>
      <c r="F10" s="37">
        <v>0.6</v>
      </c>
      <c r="G10" s="13">
        <v>2006</v>
      </c>
      <c r="I10" s="40">
        <f t="shared" si="0"/>
        <v>0.6</v>
      </c>
      <c r="J10" s="40">
        <f t="shared" si="0"/>
        <v>0.6</v>
      </c>
      <c r="K10" s="40">
        <f t="shared" si="0"/>
        <v>0.6</v>
      </c>
      <c r="L10" s="40">
        <f t="shared" si="0"/>
        <v>0.6</v>
      </c>
      <c r="M10" s="40">
        <f t="shared" si="0"/>
        <v>0.6</v>
      </c>
    </row>
    <row r="11" spans="1:13" ht="12.75">
      <c r="A11" s="24">
        <v>7</v>
      </c>
      <c r="B11" s="38" t="s">
        <v>435</v>
      </c>
      <c r="C11" s="20" t="s">
        <v>38</v>
      </c>
      <c r="D11" s="20" t="s">
        <v>117</v>
      </c>
      <c r="E11" s="36" t="s">
        <v>143</v>
      </c>
      <c r="F11" s="37">
        <v>0.5</v>
      </c>
      <c r="G11" s="13">
        <v>2006</v>
      </c>
      <c r="I11" s="40">
        <f t="shared" si="0"/>
        <v>0.5</v>
      </c>
      <c r="J11" s="40">
        <f t="shared" si="0"/>
        <v>0.5</v>
      </c>
      <c r="K11" s="40">
        <f t="shared" si="0"/>
        <v>0.5</v>
      </c>
      <c r="L11" s="40">
        <f t="shared" si="0"/>
        <v>0.5</v>
      </c>
      <c r="M11" s="40">
        <f t="shared" si="0"/>
        <v>0.5</v>
      </c>
    </row>
    <row r="12" spans="1:13" ht="12.75">
      <c r="A12" s="24">
        <v>8</v>
      </c>
      <c r="B12" s="38" t="s">
        <v>678</v>
      </c>
      <c r="C12" s="20" t="s">
        <v>89</v>
      </c>
      <c r="D12" s="20" t="s">
        <v>117</v>
      </c>
      <c r="E12" s="36" t="s">
        <v>143</v>
      </c>
      <c r="F12" s="37">
        <v>0.5</v>
      </c>
      <c r="G12" s="13">
        <v>2006</v>
      </c>
      <c r="I12" s="40">
        <f t="shared" si="0"/>
        <v>0.5</v>
      </c>
      <c r="J12" s="40">
        <f t="shared" si="0"/>
        <v>0.5</v>
      </c>
      <c r="K12" s="40">
        <f t="shared" si="0"/>
        <v>0.5</v>
      </c>
      <c r="L12" s="40">
        <f t="shared" si="0"/>
        <v>0.5</v>
      </c>
      <c r="M12" s="40">
        <f t="shared" si="0"/>
        <v>0.5</v>
      </c>
    </row>
    <row r="13" spans="1:13" ht="12.75">
      <c r="A13" s="24">
        <v>9</v>
      </c>
      <c r="B13" s="38" t="s">
        <v>34</v>
      </c>
      <c r="C13" s="20" t="s">
        <v>38</v>
      </c>
      <c r="D13" s="20" t="s">
        <v>41</v>
      </c>
      <c r="E13" s="36" t="s">
        <v>33</v>
      </c>
      <c r="F13" s="37">
        <v>5.25</v>
      </c>
      <c r="G13" s="14">
        <v>2003</v>
      </c>
      <c r="I13" s="40">
        <f t="shared" si="0"/>
        <v>5.25</v>
      </c>
      <c r="J13" s="40">
        <f t="shared" si="0"/>
        <v>5.25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35</v>
      </c>
      <c r="C14" s="20" t="s">
        <v>39</v>
      </c>
      <c r="D14" s="20" t="s">
        <v>42</v>
      </c>
      <c r="E14" s="36" t="s">
        <v>33</v>
      </c>
      <c r="F14" s="37">
        <v>5.25</v>
      </c>
      <c r="G14" s="15">
        <v>2003</v>
      </c>
      <c r="I14" s="40">
        <f t="shared" si="0"/>
        <v>5.25</v>
      </c>
      <c r="J14" s="40">
        <f t="shared" si="0"/>
        <v>5.25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147</v>
      </c>
      <c r="C15" s="20" t="s">
        <v>81</v>
      </c>
      <c r="D15" s="20" t="s">
        <v>57</v>
      </c>
      <c r="E15" s="36" t="s">
        <v>143</v>
      </c>
      <c r="F15" s="37">
        <v>3.7</v>
      </c>
      <c r="G15" s="13">
        <v>2003</v>
      </c>
      <c r="I15" s="40">
        <f aca="true" t="shared" si="1" ref="I15:M24">+IF($G15&gt;=I$3,$F15,0)</f>
        <v>3.7</v>
      </c>
      <c r="J15" s="40">
        <f t="shared" si="1"/>
        <v>3.7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253</v>
      </c>
      <c r="C16" s="20" t="s">
        <v>38</v>
      </c>
      <c r="D16" s="20" t="s">
        <v>82</v>
      </c>
      <c r="E16" s="36" t="s">
        <v>143</v>
      </c>
      <c r="F16" s="37">
        <v>1.6</v>
      </c>
      <c r="G16" s="13">
        <v>2003</v>
      </c>
      <c r="I16" s="40">
        <f t="shared" si="1"/>
        <v>1.6</v>
      </c>
      <c r="J16" s="40">
        <f t="shared" si="1"/>
        <v>1.6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356</v>
      </c>
      <c r="C17" s="20" t="s">
        <v>81</v>
      </c>
      <c r="D17" s="20" t="s">
        <v>50</v>
      </c>
      <c r="E17" s="36" t="s">
        <v>143</v>
      </c>
      <c r="F17" s="37">
        <v>1.3</v>
      </c>
      <c r="G17" s="13">
        <v>2003</v>
      </c>
      <c r="I17" s="40">
        <f t="shared" si="1"/>
        <v>1.3</v>
      </c>
      <c r="J17" s="40">
        <f t="shared" si="1"/>
        <v>1.3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309</v>
      </c>
      <c r="C18" s="20" t="s">
        <v>40</v>
      </c>
      <c r="D18" s="20" t="s">
        <v>42</v>
      </c>
      <c r="E18" s="36" t="s">
        <v>143</v>
      </c>
      <c r="F18" s="37">
        <v>1.1</v>
      </c>
      <c r="G18" s="13">
        <v>2003</v>
      </c>
      <c r="I18" s="40">
        <f t="shared" si="1"/>
        <v>1.1</v>
      </c>
      <c r="J18" s="40">
        <f t="shared" si="1"/>
        <v>1.1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480</v>
      </c>
      <c r="C19" s="20" t="s">
        <v>62</v>
      </c>
      <c r="D19" s="20" t="s">
        <v>51</v>
      </c>
      <c r="E19" s="36" t="s">
        <v>143</v>
      </c>
      <c r="F19" s="37">
        <v>0.5</v>
      </c>
      <c r="G19" s="13">
        <v>2003</v>
      </c>
      <c r="I19" s="40">
        <f t="shared" si="1"/>
        <v>0.5</v>
      </c>
      <c r="J19" s="40">
        <f t="shared" si="1"/>
        <v>0.5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115</v>
      </c>
      <c r="C20" s="20" t="s">
        <v>40</v>
      </c>
      <c r="D20" s="20" t="s">
        <v>104</v>
      </c>
      <c r="E20" s="36" t="s">
        <v>143</v>
      </c>
      <c r="F20" s="37">
        <v>4.5</v>
      </c>
      <c r="G20" s="13">
        <v>2002</v>
      </c>
      <c r="I20" s="40">
        <f t="shared" si="1"/>
        <v>4.5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36</v>
      </c>
      <c r="C21" s="20" t="s">
        <v>40</v>
      </c>
      <c r="D21" s="20" t="s">
        <v>43</v>
      </c>
      <c r="E21" s="36" t="s">
        <v>33</v>
      </c>
      <c r="F21" s="37">
        <v>4.5</v>
      </c>
      <c r="G21" s="13">
        <v>2002</v>
      </c>
      <c r="I21" s="40">
        <f t="shared" si="1"/>
        <v>4.5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37</v>
      </c>
      <c r="C22" s="20" t="s">
        <v>38</v>
      </c>
      <c r="D22" s="20" t="s">
        <v>44</v>
      </c>
      <c r="E22" s="36" t="s">
        <v>33</v>
      </c>
      <c r="F22" s="37">
        <v>4.5</v>
      </c>
      <c r="G22" s="13">
        <v>2002</v>
      </c>
      <c r="I22" s="40">
        <f t="shared" si="1"/>
        <v>4.5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275</v>
      </c>
      <c r="C23" s="20" t="s">
        <v>53</v>
      </c>
      <c r="D23" s="20" t="s">
        <v>32</v>
      </c>
      <c r="E23" s="36" t="s">
        <v>143</v>
      </c>
      <c r="F23" s="37">
        <v>2.1</v>
      </c>
      <c r="G23" s="13">
        <v>2002</v>
      </c>
      <c r="I23" s="40">
        <f t="shared" si="1"/>
        <v>2.1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246</v>
      </c>
      <c r="C24" s="20" t="s">
        <v>81</v>
      </c>
      <c r="D24" s="20" t="s">
        <v>104</v>
      </c>
      <c r="E24" s="36" t="s">
        <v>143</v>
      </c>
      <c r="F24" s="37">
        <v>1.9</v>
      </c>
      <c r="G24" s="13">
        <v>2002</v>
      </c>
      <c r="I24" s="40">
        <f t="shared" si="1"/>
        <v>1.9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249</v>
      </c>
      <c r="C25" s="20" t="s">
        <v>81</v>
      </c>
      <c r="D25" s="20" t="s">
        <v>58</v>
      </c>
      <c r="E25" s="36" t="s">
        <v>143</v>
      </c>
      <c r="F25" s="37">
        <v>1.9</v>
      </c>
      <c r="G25" s="13">
        <v>2002</v>
      </c>
      <c r="I25" s="40">
        <f aca="true" t="shared" si="2" ref="I25:M32">+IF($G25&gt;=I$3,$F25,0)</f>
        <v>1.9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278</v>
      </c>
      <c r="C26" s="20" t="s">
        <v>53</v>
      </c>
      <c r="D26" s="20" t="s">
        <v>51</v>
      </c>
      <c r="E26" s="36" t="s">
        <v>143</v>
      </c>
      <c r="F26" s="37">
        <v>1.6</v>
      </c>
      <c r="G26" s="13">
        <v>2002</v>
      </c>
      <c r="I26" s="40">
        <f t="shared" si="2"/>
        <v>1.6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334</v>
      </c>
      <c r="C27" s="20" t="s">
        <v>81</v>
      </c>
      <c r="D27" s="20" t="s">
        <v>87</v>
      </c>
      <c r="E27" s="36" t="s">
        <v>143</v>
      </c>
      <c r="F27" s="37">
        <v>0.8</v>
      </c>
      <c r="G27" s="13">
        <v>2002</v>
      </c>
      <c r="I27" s="40">
        <f t="shared" si="2"/>
        <v>0.8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369</v>
      </c>
      <c r="C28" s="20" t="s">
        <v>39</v>
      </c>
      <c r="D28" s="20" t="s">
        <v>77</v>
      </c>
      <c r="E28" s="36" t="s">
        <v>143</v>
      </c>
      <c r="F28" s="37">
        <v>0.6</v>
      </c>
      <c r="G28" s="13">
        <v>2002</v>
      </c>
      <c r="I28" s="40">
        <f t="shared" si="2"/>
        <v>0.6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704</v>
      </c>
      <c r="C29" s="20" t="s">
        <v>38</v>
      </c>
      <c r="D29" s="20" t="s">
        <v>32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688</v>
      </c>
      <c r="C30" s="20" t="s">
        <v>62</v>
      </c>
      <c r="D30" s="20" t="s">
        <v>87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667</v>
      </c>
      <c r="C31" s="20" t="s">
        <v>38</v>
      </c>
      <c r="D31" s="20" t="s">
        <v>83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584</v>
      </c>
      <c r="C32" s="36" t="s">
        <v>31</v>
      </c>
      <c r="D32" s="36" t="s">
        <v>51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54.1</v>
      </c>
      <c r="J34" s="41">
        <f>+SUM(J5:J32)</f>
        <v>29.700000000000003</v>
      </c>
      <c r="K34" s="41">
        <f>+SUM(K5:K32)</f>
        <v>11.000000000000002</v>
      </c>
      <c r="L34" s="41">
        <f>+SUM(L5:L32)</f>
        <v>11.000000000000002</v>
      </c>
      <c r="M34" s="41">
        <f>+SUM(M5:M32)</f>
        <v>11.000000000000002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481</v>
      </c>
      <c r="C40" s="20" t="s">
        <v>62</v>
      </c>
      <c r="D40" s="20" t="s">
        <v>182</v>
      </c>
      <c r="E40" s="36">
        <v>2002</v>
      </c>
      <c r="F40" s="37">
        <v>0.7</v>
      </c>
      <c r="G40" s="13">
        <v>2004</v>
      </c>
      <c r="I40" s="39">
        <f>+CEILING(IF($I$38=E40,F40,IF($I$38&lt;=G40,F40*0.3,0)),0.05)</f>
        <v>0.7000000000000001</v>
      </c>
      <c r="J40" s="39">
        <f>+CEILING(IF($J$38&lt;=G40,F40*0.3,0),0.05)</f>
        <v>0.25</v>
      </c>
      <c r="K40" s="39">
        <f>+CEILING(IF($K$38&lt;=G40,F40*0.3,0),0.05)</f>
        <v>0.25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B41" s="38" t="s">
        <v>474</v>
      </c>
      <c r="C41" s="20" t="s">
        <v>81</v>
      </c>
      <c r="D41" s="20" t="s">
        <v>59</v>
      </c>
      <c r="E41" s="36">
        <v>2002</v>
      </c>
      <c r="F41" s="37">
        <v>0.5</v>
      </c>
      <c r="G41" s="13">
        <v>2002</v>
      </c>
      <c r="I41" s="40">
        <f>+CEILING(IF($I$38=E41,F41,IF($I$38&lt;=G41,F41*0.3,0)),0.05)</f>
        <v>0.5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38" t="s">
        <v>537</v>
      </c>
      <c r="C42" s="20" t="s">
        <v>89</v>
      </c>
      <c r="D42" s="20" t="s">
        <v>104</v>
      </c>
      <c r="E42" s="36">
        <v>2002</v>
      </c>
      <c r="F42" s="37">
        <v>0.5</v>
      </c>
      <c r="G42" s="13">
        <v>2002</v>
      </c>
      <c r="I42" s="40">
        <f>+CEILING(IF($I$38=E42,F42,IF($I$38&lt;=G42,F42*0.3,0)),0.05)</f>
        <v>0.5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B43" s="38" t="s">
        <v>643</v>
      </c>
      <c r="C43" s="20" t="s">
        <v>62</v>
      </c>
      <c r="D43" s="20" t="s">
        <v>87</v>
      </c>
      <c r="E43" s="36">
        <v>2002</v>
      </c>
      <c r="F43" s="37">
        <v>0.5</v>
      </c>
      <c r="G43" s="13">
        <v>2002</v>
      </c>
      <c r="I43" s="40">
        <f>+CEILING(IF($I$38=E43,F43,IF($I$38&lt;=G43,F43*0.3,0)),0.05)</f>
        <v>0.5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2.2</v>
      </c>
      <c r="J46" s="41">
        <f>+SUM(J40:J45)</f>
        <v>0.25</v>
      </c>
      <c r="K46" s="41">
        <f>+SUM(K40:K45)</f>
        <v>0.25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28"/>
      <c r="J51" s="28"/>
      <c r="K51" s="28"/>
      <c r="L51" s="28"/>
      <c r="M51" s="28"/>
    </row>
    <row r="52" spans="1:13" ht="12.75">
      <c r="A52" s="24">
        <v>1</v>
      </c>
      <c r="B52" s="73" t="s">
        <v>685</v>
      </c>
      <c r="C52" s="73"/>
      <c r="D52" s="73"/>
      <c r="E52" s="73"/>
      <c r="F52" s="45">
        <v>0.3</v>
      </c>
      <c r="G52" s="20">
        <v>2002</v>
      </c>
      <c r="I52" s="63">
        <f>+F52</f>
        <v>0.3</v>
      </c>
      <c r="J52" s="63">
        <v>0</v>
      </c>
      <c r="K52" s="63">
        <v>0</v>
      </c>
      <c r="L52" s="63">
        <v>0</v>
      </c>
      <c r="M52" s="63">
        <v>0</v>
      </c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0.3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56.6</v>
      </c>
      <c r="J57" s="35">
        <f>+J34+J46+J55</f>
        <v>29.950000000000003</v>
      </c>
      <c r="K57" s="35">
        <f>+K34+K46+K55</f>
        <v>11.250000000000002</v>
      </c>
      <c r="L57" s="35">
        <f>+L34+L46+L55</f>
        <v>11.000000000000002</v>
      </c>
      <c r="M57" s="35">
        <f>+M34+M46+M55</f>
        <v>11.000000000000002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D63" s="20"/>
      <c r="E63" s="20"/>
      <c r="F63" s="45"/>
      <c r="G63" s="20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D64" s="20"/>
      <c r="E64" s="20"/>
      <c r="F64" s="25"/>
      <c r="G64" s="26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D65" s="20"/>
      <c r="E65" s="20"/>
      <c r="F65" s="25"/>
      <c r="G65" s="26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D66" s="20"/>
      <c r="E66" s="20"/>
      <c r="F66" s="45"/>
      <c r="G66" s="20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440</v>
      </c>
      <c r="C5" s="20" t="s">
        <v>31</v>
      </c>
      <c r="D5" s="20" t="s">
        <v>51</v>
      </c>
      <c r="E5" s="36" t="s">
        <v>143</v>
      </c>
      <c r="F5" s="37">
        <v>2.8</v>
      </c>
      <c r="G5" s="13">
        <v>2006</v>
      </c>
      <c r="I5" s="39">
        <f aca="true" t="shared" si="0" ref="I5:M14">+IF($G5&gt;=I$3,$F5,0)</f>
        <v>2.8</v>
      </c>
      <c r="J5" s="39">
        <f t="shared" si="0"/>
        <v>2.8</v>
      </c>
      <c r="K5" s="39">
        <f t="shared" si="0"/>
        <v>2.8</v>
      </c>
      <c r="L5" s="39">
        <f t="shared" si="0"/>
        <v>2.8</v>
      </c>
      <c r="M5" s="39">
        <f t="shared" si="0"/>
        <v>2.8</v>
      </c>
    </row>
    <row r="6" spans="1:13" ht="12.75">
      <c r="A6" s="24">
        <v>2</v>
      </c>
      <c r="B6" s="38" t="s">
        <v>354</v>
      </c>
      <c r="C6" s="20" t="s">
        <v>38</v>
      </c>
      <c r="D6" s="20" t="s">
        <v>82</v>
      </c>
      <c r="E6" s="36" t="s">
        <v>143</v>
      </c>
      <c r="F6" s="37">
        <v>2.2</v>
      </c>
      <c r="G6" s="13">
        <v>2006</v>
      </c>
      <c r="I6" s="40">
        <f t="shared" si="0"/>
        <v>2.2</v>
      </c>
      <c r="J6" s="40">
        <f t="shared" si="0"/>
        <v>2.2</v>
      </c>
      <c r="K6" s="40">
        <f t="shared" si="0"/>
        <v>2.2</v>
      </c>
      <c r="L6" s="40">
        <f t="shared" si="0"/>
        <v>2.2</v>
      </c>
      <c r="M6" s="40">
        <f t="shared" si="0"/>
        <v>2.2</v>
      </c>
    </row>
    <row r="7" spans="1:13" ht="12.75">
      <c r="A7" s="24">
        <v>3</v>
      </c>
      <c r="B7" s="38" t="s">
        <v>328</v>
      </c>
      <c r="C7" s="20" t="s">
        <v>38</v>
      </c>
      <c r="D7" s="20" t="s">
        <v>32</v>
      </c>
      <c r="E7" s="36" t="s">
        <v>143</v>
      </c>
      <c r="F7" s="37">
        <v>2.1</v>
      </c>
      <c r="G7" s="13">
        <v>2006</v>
      </c>
      <c r="I7" s="40">
        <f t="shared" si="0"/>
        <v>2.1</v>
      </c>
      <c r="J7" s="40">
        <f t="shared" si="0"/>
        <v>2.1</v>
      </c>
      <c r="K7" s="40">
        <f t="shared" si="0"/>
        <v>2.1</v>
      </c>
      <c r="L7" s="40">
        <f t="shared" si="0"/>
        <v>2.1</v>
      </c>
      <c r="M7" s="40">
        <f t="shared" si="0"/>
        <v>2.1</v>
      </c>
    </row>
    <row r="8" spans="1:13" ht="12.75">
      <c r="A8" s="24">
        <v>4</v>
      </c>
      <c r="B8" s="38" t="s">
        <v>441</v>
      </c>
      <c r="C8" s="20" t="s">
        <v>39</v>
      </c>
      <c r="D8" s="20" t="s">
        <v>42</v>
      </c>
      <c r="E8" s="36" t="s">
        <v>143</v>
      </c>
      <c r="F8" s="37">
        <v>1.3</v>
      </c>
      <c r="G8" s="13">
        <v>2006</v>
      </c>
      <c r="I8" s="40">
        <f t="shared" si="0"/>
        <v>1.3</v>
      </c>
      <c r="J8" s="40">
        <f t="shared" si="0"/>
        <v>1.3</v>
      </c>
      <c r="K8" s="40">
        <f t="shared" si="0"/>
        <v>1.3</v>
      </c>
      <c r="L8" s="40">
        <f t="shared" si="0"/>
        <v>1.3</v>
      </c>
      <c r="M8" s="40">
        <f t="shared" si="0"/>
        <v>1.3</v>
      </c>
    </row>
    <row r="9" spans="1:13" ht="12.75">
      <c r="A9" s="24">
        <v>5</v>
      </c>
      <c r="B9" s="38" t="s">
        <v>442</v>
      </c>
      <c r="C9" s="20" t="s">
        <v>40</v>
      </c>
      <c r="D9" s="20" t="s">
        <v>50</v>
      </c>
      <c r="E9" s="36" t="s">
        <v>143</v>
      </c>
      <c r="F9" s="37">
        <v>1.1</v>
      </c>
      <c r="G9" s="13">
        <v>2006</v>
      </c>
      <c r="I9" s="40">
        <f t="shared" si="0"/>
        <v>1.1</v>
      </c>
      <c r="J9" s="40">
        <f t="shared" si="0"/>
        <v>1.1</v>
      </c>
      <c r="K9" s="40">
        <f t="shared" si="0"/>
        <v>1.1</v>
      </c>
      <c r="L9" s="40">
        <f t="shared" si="0"/>
        <v>1.1</v>
      </c>
      <c r="M9" s="40">
        <f t="shared" si="0"/>
        <v>1.1</v>
      </c>
    </row>
    <row r="10" spans="1:13" ht="12.75">
      <c r="A10" s="24">
        <v>6</v>
      </c>
      <c r="B10" s="38" t="s">
        <v>518</v>
      </c>
      <c r="C10" s="20" t="s">
        <v>81</v>
      </c>
      <c r="D10" s="20" t="s">
        <v>44</v>
      </c>
      <c r="E10" s="36" t="s">
        <v>143</v>
      </c>
      <c r="F10" s="37">
        <v>0.8</v>
      </c>
      <c r="G10" s="13">
        <v>2006</v>
      </c>
      <c r="I10" s="40">
        <f t="shared" si="0"/>
        <v>0.8</v>
      </c>
      <c r="J10" s="40">
        <f t="shared" si="0"/>
        <v>0.8</v>
      </c>
      <c r="K10" s="40">
        <f t="shared" si="0"/>
        <v>0.8</v>
      </c>
      <c r="L10" s="40">
        <f t="shared" si="0"/>
        <v>0.8</v>
      </c>
      <c r="M10" s="40">
        <f t="shared" si="0"/>
        <v>0.8</v>
      </c>
    </row>
    <row r="11" spans="1:13" ht="12.75">
      <c r="A11" s="24">
        <v>7</v>
      </c>
      <c r="B11" s="38" t="s">
        <v>493</v>
      </c>
      <c r="C11" s="20" t="s">
        <v>89</v>
      </c>
      <c r="D11" s="20" t="s">
        <v>58</v>
      </c>
      <c r="E11" s="36" t="s">
        <v>143</v>
      </c>
      <c r="F11" s="44">
        <v>0.8</v>
      </c>
      <c r="G11" s="15">
        <v>2006</v>
      </c>
      <c r="I11" s="40">
        <f t="shared" si="0"/>
        <v>0.8</v>
      </c>
      <c r="J11" s="40">
        <f t="shared" si="0"/>
        <v>0.8</v>
      </c>
      <c r="K11" s="40">
        <f t="shared" si="0"/>
        <v>0.8</v>
      </c>
      <c r="L11" s="40">
        <f t="shared" si="0"/>
        <v>0.8</v>
      </c>
      <c r="M11" s="40">
        <f t="shared" si="0"/>
        <v>0.8</v>
      </c>
    </row>
    <row r="12" spans="1:13" ht="12.75">
      <c r="A12" s="24">
        <v>8</v>
      </c>
      <c r="B12" s="38" t="s">
        <v>185</v>
      </c>
      <c r="C12" s="20" t="s">
        <v>81</v>
      </c>
      <c r="D12" s="20" t="s">
        <v>77</v>
      </c>
      <c r="E12" s="36" t="s">
        <v>143</v>
      </c>
      <c r="F12" s="37">
        <v>2.5</v>
      </c>
      <c r="G12" s="13">
        <v>2004</v>
      </c>
      <c r="I12" s="40">
        <f t="shared" si="0"/>
        <v>2.5</v>
      </c>
      <c r="J12" s="40">
        <f t="shared" si="0"/>
        <v>2.5</v>
      </c>
      <c r="K12" s="40">
        <f t="shared" si="0"/>
        <v>2.5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243</v>
      </c>
      <c r="C13" s="20" t="s">
        <v>38</v>
      </c>
      <c r="D13" s="20" t="s">
        <v>244</v>
      </c>
      <c r="E13" s="36" t="s">
        <v>143</v>
      </c>
      <c r="F13" s="37">
        <v>2.1</v>
      </c>
      <c r="G13" s="13">
        <v>2004</v>
      </c>
      <c r="I13" s="40">
        <f t="shared" si="0"/>
        <v>2.1</v>
      </c>
      <c r="J13" s="40">
        <f t="shared" si="0"/>
        <v>2.1</v>
      </c>
      <c r="K13" s="40">
        <f t="shared" si="0"/>
        <v>2.1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203</v>
      </c>
      <c r="C14" s="20" t="s">
        <v>39</v>
      </c>
      <c r="D14" s="20" t="s">
        <v>57</v>
      </c>
      <c r="E14" s="36" t="s">
        <v>143</v>
      </c>
      <c r="F14" s="37">
        <v>1.9</v>
      </c>
      <c r="G14" s="13">
        <v>2004</v>
      </c>
      <c r="I14" s="40">
        <f t="shared" si="0"/>
        <v>1.9</v>
      </c>
      <c r="J14" s="40">
        <f t="shared" si="0"/>
        <v>1.9</v>
      </c>
      <c r="K14" s="40">
        <f t="shared" si="0"/>
        <v>1.9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67</v>
      </c>
      <c r="C15" s="20" t="s">
        <v>40</v>
      </c>
      <c r="D15" s="20" t="s">
        <v>68</v>
      </c>
      <c r="E15" s="36" t="s">
        <v>33</v>
      </c>
      <c r="F15" s="37">
        <v>5.25</v>
      </c>
      <c r="G15" s="14">
        <v>2003</v>
      </c>
      <c r="I15" s="40">
        <f aca="true" t="shared" si="1" ref="I15:M24">+IF($G15&gt;=I$3,$F15,0)</f>
        <v>5.25</v>
      </c>
      <c r="J15" s="40">
        <f t="shared" si="1"/>
        <v>5.25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88</v>
      </c>
      <c r="C16" s="20" t="s">
        <v>89</v>
      </c>
      <c r="D16" s="20" t="s">
        <v>63</v>
      </c>
      <c r="E16" s="36" t="s">
        <v>33</v>
      </c>
      <c r="F16" s="37">
        <v>5.25</v>
      </c>
      <c r="G16" s="13">
        <v>2003</v>
      </c>
      <c r="I16" s="40">
        <f t="shared" si="1"/>
        <v>5.25</v>
      </c>
      <c r="J16" s="40">
        <f t="shared" si="1"/>
        <v>5.25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298</v>
      </c>
      <c r="C17" s="20" t="s">
        <v>62</v>
      </c>
      <c r="D17" s="20" t="s">
        <v>50</v>
      </c>
      <c r="E17" s="36" t="s">
        <v>143</v>
      </c>
      <c r="F17" s="37">
        <v>3</v>
      </c>
      <c r="G17" s="13">
        <v>2003</v>
      </c>
      <c r="I17" s="40">
        <f t="shared" si="1"/>
        <v>3</v>
      </c>
      <c r="J17" s="40">
        <f t="shared" si="1"/>
        <v>3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273</v>
      </c>
      <c r="C18" s="20" t="s">
        <v>39</v>
      </c>
      <c r="D18" s="20" t="s">
        <v>87</v>
      </c>
      <c r="E18" s="36" t="s">
        <v>143</v>
      </c>
      <c r="F18" s="37">
        <v>1.5</v>
      </c>
      <c r="G18" s="13">
        <v>2003</v>
      </c>
      <c r="I18" s="40">
        <f t="shared" si="1"/>
        <v>1.5</v>
      </c>
      <c r="J18" s="40">
        <f t="shared" si="1"/>
        <v>1.5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105</v>
      </c>
      <c r="C19" s="20" t="s">
        <v>40</v>
      </c>
      <c r="D19" s="20" t="s">
        <v>109</v>
      </c>
      <c r="E19" s="36" t="s">
        <v>33</v>
      </c>
      <c r="F19" s="37">
        <v>4.5</v>
      </c>
      <c r="G19" s="13">
        <v>2002</v>
      </c>
      <c r="I19" s="40">
        <f t="shared" si="1"/>
        <v>4.5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106</v>
      </c>
      <c r="C20" s="20" t="s">
        <v>53</v>
      </c>
      <c r="D20" s="20" t="s">
        <v>68</v>
      </c>
      <c r="E20" s="36" t="s">
        <v>33</v>
      </c>
      <c r="F20" s="37">
        <v>4.5</v>
      </c>
      <c r="G20" s="13">
        <v>2002</v>
      </c>
      <c r="I20" s="40">
        <f t="shared" si="1"/>
        <v>4.5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194</v>
      </c>
      <c r="C21" s="20" t="s">
        <v>38</v>
      </c>
      <c r="D21" s="20" t="s">
        <v>104</v>
      </c>
      <c r="E21" s="36" t="s">
        <v>143</v>
      </c>
      <c r="F21" s="37">
        <v>3.1</v>
      </c>
      <c r="G21" s="13">
        <v>2002</v>
      </c>
      <c r="I21" s="40">
        <f t="shared" si="1"/>
        <v>3.1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498</v>
      </c>
      <c r="C22" s="20" t="s">
        <v>40</v>
      </c>
      <c r="D22" s="20" t="s">
        <v>75</v>
      </c>
      <c r="E22" s="36" t="s">
        <v>143</v>
      </c>
      <c r="F22" s="37">
        <v>1.3</v>
      </c>
      <c r="G22" s="13">
        <v>2002</v>
      </c>
      <c r="I22" s="40">
        <f t="shared" si="1"/>
        <v>1.3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491</v>
      </c>
      <c r="C23" s="20" t="s">
        <v>81</v>
      </c>
      <c r="D23" s="20" t="s">
        <v>54</v>
      </c>
      <c r="E23" s="36" t="s">
        <v>143</v>
      </c>
      <c r="F23" s="37">
        <v>0.7</v>
      </c>
      <c r="G23" s="13">
        <v>2002</v>
      </c>
      <c r="I23" s="40">
        <f t="shared" si="1"/>
        <v>0.7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655</v>
      </c>
      <c r="C24" s="20" t="s">
        <v>81</v>
      </c>
      <c r="D24" s="20" t="s">
        <v>59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706</v>
      </c>
      <c r="C25" s="20" t="s">
        <v>38</v>
      </c>
      <c r="D25" s="20" t="s">
        <v>87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713</v>
      </c>
      <c r="C26" s="20" t="s">
        <v>38</v>
      </c>
      <c r="D26" s="20" t="s">
        <v>182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576</v>
      </c>
      <c r="C27" s="20" t="s">
        <v>81</v>
      </c>
      <c r="D27" s="20" t="s">
        <v>117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714</v>
      </c>
      <c r="C28" s="20" t="s">
        <v>38</v>
      </c>
      <c r="D28" s="20" t="s">
        <v>44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534</v>
      </c>
      <c r="C29" s="20" t="s">
        <v>81</v>
      </c>
      <c r="D29" s="20" t="s">
        <v>109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547</v>
      </c>
      <c r="C30" s="20" t="s">
        <v>38</v>
      </c>
      <c r="D30" s="20" t="s">
        <v>140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715</v>
      </c>
      <c r="C31" s="20" t="s">
        <v>38</v>
      </c>
      <c r="D31" s="20" t="s">
        <v>112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385</v>
      </c>
      <c r="C32" s="20" t="s">
        <v>38</v>
      </c>
      <c r="D32" s="20" t="s">
        <v>43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4:13" ht="12.75">
      <c r="D34" s="20"/>
      <c r="E34" s="20"/>
      <c r="F34" s="42"/>
      <c r="G34" s="43"/>
      <c r="I34" s="41">
        <f>+SUM(I5:I32)</f>
        <v>51.2</v>
      </c>
      <c r="J34" s="41">
        <f>+SUM(J5:J32)</f>
        <v>32.6</v>
      </c>
      <c r="K34" s="41">
        <f>+SUM(K5:K32)</f>
        <v>17.6</v>
      </c>
      <c r="L34" s="41">
        <f>+SUM(L5:L32)</f>
        <v>11.100000000000001</v>
      </c>
      <c r="M34" s="41">
        <f>+SUM(M5:M32)</f>
        <v>11.100000000000001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204</v>
      </c>
      <c r="C40" s="20" t="s">
        <v>38</v>
      </c>
      <c r="D40" s="20" t="s">
        <v>54</v>
      </c>
      <c r="E40" s="36">
        <v>2002</v>
      </c>
      <c r="F40" s="37">
        <v>1.9</v>
      </c>
      <c r="G40" s="13">
        <v>2002</v>
      </c>
      <c r="I40" s="39">
        <f aca="true" t="shared" si="3" ref="I40:I53">+CEILING(IF($I$38=E40,F40,IF($I$38&lt;=G40,F40*0.3,0)),0.05)</f>
        <v>1.9000000000000001</v>
      </c>
      <c r="J40" s="39">
        <f aca="true" t="shared" si="4" ref="J40:J53">+CEILING(IF($J$38&lt;=G40,F40*0.3,0),0.05)</f>
        <v>0</v>
      </c>
      <c r="K40" s="39">
        <f aca="true" t="shared" si="5" ref="K40:K53">+CEILING(IF($K$38&lt;=G40,F40*0.3,0),0.05)</f>
        <v>0</v>
      </c>
      <c r="L40" s="39">
        <f aca="true" t="shared" si="6" ref="L40:L53">+CEILING(IF($L$38&lt;=G40,F40*0.3,0),0.05)</f>
        <v>0</v>
      </c>
      <c r="M40" s="39">
        <f aca="true" t="shared" si="7" ref="M40:M53">CEILING(IF($M$38&lt;=G40,F40*0.3,0),0.05)</f>
        <v>0</v>
      </c>
    </row>
    <row r="41" spans="1:13" ht="12.75">
      <c r="A41" s="24">
        <v>2</v>
      </c>
      <c r="B41" s="38" t="s">
        <v>450</v>
      </c>
      <c r="C41" s="20" t="s">
        <v>89</v>
      </c>
      <c r="D41" s="20" t="s">
        <v>75</v>
      </c>
      <c r="E41" s="36">
        <v>2002</v>
      </c>
      <c r="F41" s="37">
        <v>0.6</v>
      </c>
      <c r="G41" s="13">
        <v>2002</v>
      </c>
      <c r="I41" s="40">
        <f t="shared" si="3"/>
        <v>0.6000000000000001</v>
      </c>
      <c r="J41" s="40">
        <f t="shared" si="4"/>
        <v>0</v>
      </c>
      <c r="K41" s="40">
        <f t="shared" si="5"/>
        <v>0</v>
      </c>
      <c r="L41" s="40">
        <f t="shared" si="6"/>
        <v>0</v>
      </c>
      <c r="M41" s="40">
        <f t="shared" si="7"/>
        <v>0</v>
      </c>
    </row>
    <row r="42" spans="1:13" ht="12.75">
      <c r="A42" s="24">
        <v>3</v>
      </c>
      <c r="B42" s="38" t="s">
        <v>567</v>
      </c>
      <c r="C42" s="20" t="s">
        <v>62</v>
      </c>
      <c r="D42" s="20" t="s">
        <v>59</v>
      </c>
      <c r="E42" s="36">
        <v>2002</v>
      </c>
      <c r="F42" s="44">
        <v>0.5</v>
      </c>
      <c r="G42" s="15">
        <v>2002</v>
      </c>
      <c r="I42" s="40">
        <f t="shared" si="3"/>
        <v>0.5</v>
      </c>
      <c r="J42" s="40">
        <f t="shared" si="4"/>
        <v>0</v>
      </c>
      <c r="K42" s="40">
        <f t="shared" si="5"/>
        <v>0</v>
      </c>
      <c r="L42" s="40">
        <f t="shared" si="6"/>
        <v>0</v>
      </c>
      <c r="M42" s="40">
        <f t="shared" si="7"/>
        <v>0</v>
      </c>
    </row>
    <row r="43" spans="1:13" ht="12.75">
      <c r="A43" s="24">
        <v>4</v>
      </c>
      <c r="B43" s="38" t="s">
        <v>470</v>
      </c>
      <c r="C43" s="36" t="s">
        <v>81</v>
      </c>
      <c r="D43" s="36" t="s">
        <v>51</v>
      </c>
      <c r="E43" s="36">
        <v>2002</v>
      </c>
      <c r="F43" s="37">
        <v>0.5</v>
      </c>
      <c r="G43" s="13">
        <v>2002</v>
      </c>
      <c r="I43" s="40">
        <f t="shared" si="3"/>
        <v>0.5</v>
      </c>
      <c r="J43" s="40">
        <f t="shared" si="4"/>
        <v>0</v>
      </c>
      <c r="K43" s="40">
        <f t="shared" si="5"/>
        <v>0</v>
      </c>
      <c r="L43" s="40">
        <f t="shared" si="6"/>
        <v>0</v>
      </c>
      <c r="M43" s="40">
        <f t="shared" si="7"/>
        <v>0</v>
      </c>
    </row>
    <row r="44" spans="1:13" ht="12.75">
      <c r="A44" s="24">
        <v>5</v>
      </c>
      <c r="B44" s="38" t="s">
        <v>464</v>
      </c>
      <c r="C44" s="20" t="s">
        <v>81</v>
      </c>
      <c r="D44" s="20" t="s">
        <v>50</v>
      </c>
      <c r="E44" s="36">
        <v>2002</v>
      </c>
      <c r="F44" s="37">
        <v>0.5</v>
      </c>
      <c r="G44" s="13">
        <v>2002</v>
      </c>
      <c r="I44" s="40">
        <f t="shared" si="3"/>
        <v>0.5</v>
      </c>
      <c r="J44" s="40">
        <f t="shared" si="4"/>
        <v>0</v>
      </c>
      <c r="K44" s="40">
        <f t="shared" si="5"/>
        <v>0</v>
      </c>
      <c r="L44" s="40">
        <f t="shared" si="6"/>
        <v>0</v>
      </c>
      <c r="M44" s="40">
        <f t="shared" si="7"/>
        <v>0</v>
      </c>
    </row>
    <row r="45" spans="1:13" ht="12.75">
      <c r="A45" s="24">
        <v>6</v>
      </c>
      <c r="B45" s="38" t="s">
        <v>645</v>
      </c>
      <c r="C45" s="20" t="s">
        <v>40</v>
      </c>
      <c r="D45" s="20" t="s">
        <v>50</v>
      </c>
      <c r="E45" s="36">
        <v>2002</v>
      </c>
      <c r="F45" s="37">
        <v>0.5</v>
      </c>
      <c r="G45" s="13">
        <v>2002</v>
      </c>
      <c r="I45" s="40">
        <f t="shared" si="3"/>
        <v>0.5</v>
      </c>
      <c r="J45" s="40">
        <f t="shared" si="4"/>
        <v>0</v>
      </c>
      <c r="K45" s="40">
        <f t="shared" si="5"/>
        <v>0</v>
      </c>
      <c r="L45" s="40">
        <f t="shared" si="6"/>
        <v>0</v>
      </c>
      <c r="M45" s="40">
        <f t="shared" si="7"/>
        <v>0</v>
      </c>
    </row>
    <row r="46" spans="1:13" ht="12.75">
      <c r="A46" s="24">
        <v>7</v>
      </c>
      <c r="B46" s="38" t="s">
        <v>592</v>
      </c>
      <c r="C46" s="20" t="s">
        <v>38</v>
      </c>
      <c r="D46" s="20" t="s">
        <v>248</v>
      </c>
      <c r="E46" s="36">
        <v>2002</v>
      </c>
      <c r="F46" s="37">
        <v>0.5</v>
      </c>
      <c r="G46" s="13">
        <v>2002</v>
      </c>
      <c r="I46" s="40">
        <f t="shared" si="3"/>
        <v>0.5</v>
      </c>
      <c r="J46" s="40">
        <f t="shared" si="4"/>
        <v>0</v>
      </c>
      <c r="K46" s="40">
        <f t="shared" si="5"/>
        <v>0</v>
      </c>
      <c r="L46" s="40">
        <f t="shared" si="6"/>
        <v>0</v>
      </c>
      <c r="M46" s="40">
        <f t="shared" si="7"/>
        <v>0</v>
      </c>
    </row>
    <row r="47" spans="1:13" ht="12.75">
      <c r="A47" s="24">
        <v>8</v>
      </c>
      <c r="B47" s="38" t="s">
        <v>646</v>
      </c>
      <c r="C47" s="20" t="s">
        <v>38</v>
      </c>
      <c r="D47" s="20" t="s">
        <v>57</v>
      </c>
      <c r="E47" s="36">
        <v>2002</v>
      </c>
      <c r="F47" s="37">
        <v>0.5</v>
      </c>
      <c r="G47" s="13">
        <v>2002</v>
      </c>
      <c r="I47" s="40">
        <f t="shared" si="3"/>
        <v>0.5</v>
      </c>
      <c r="J47" s="40">
        <f t="shared" si="4"/>
        <v>0</v>
      </c>
      <c r="K47" s="40">
        <f t="shared" si="5"/>
        <v>0</v>
      </c>
      <c r="L47" s="40">
        <f t="shared" si="6"/>
        <v>0</v>
      </c>
      <c r="M47" s="40">
        <f t="shared" si="7"/>
        <v>0</v>
      </c>
    </row>
    <row r="48" spans="1:13" ht="12.75">
      <c r="A48" s="24">
        <v>9</v>
      </c>
      <c r="B48" s="38" t="s">
        <v>557</v>
      </c>
      <c r="C48" s="20" t="s">
        <v>53</v>
      </c>
      <c r="D48" s="20" t="s">
        <v>63</v>
      </c>
      <c r="E48" s="36">
        <v>2002</v>
      </c>
      <c r="F48" s="37">
        <v>0.5</v>
      </c>
      <c r="G48" s="13">
        <v>2002</v>
      </c>
      <c r="I48" s="40">
        <f t="shared" si="3"/>
        <v>0.5</v>
      </c>
      <c r="J48" s="40">
        <f t="shared" si="4"/>
        <v>0</v>
      </c>
      <c r="K48" s="40">
        <f t="shared" si="5"/>
        <v>0</v>
      </c>
      <c r="L48" s="40">
        <f t="shared" si="6"/>
        <v>0</v>
      </c>
      <c r="M48" s="40">
        <f t="shared" si="7"/>
        <v>0</v>
      </c>
    </row>
    <row r="49" spans="1:13" ht="12.75">
      <c r="A49" s="24">
        <v>10</v>
      </c>
      <c r="B49" s="38" t="s">
        <v>472</v>
      </c>
      <c r="C49" s="20" t="s">
        <v>81</v>
      </c>
      <c r="D49" s="20" t="s">
        <v>99</v>
      </c>
      <c r="E49" s="36">
        <v>2002</v>
      </c>
      <c r="F49" s="37">
        <v>0.5</v>
      </c>
      <c r="G49" s="13">
        <v>2002</v>
      </c>
      <c r="I49" s="40">
        <f t="shared" si="3"/>
        <v>0.5</v>
      </c>
      <c r="J49" s="40">
        <f t="shared" si="4"/>
        <v>0</v>
      </c>
      <c r="K49" s="40">
        <f t="shared" si="5"/>
        <v>0</v>
      </c>
      <c r="L49" s="40">
        <f t="shared" si="6"/>
        <v>0</v>
      </c>
      <c r="M49" s="40">
        <f t="shared" si="7"/>
        <v>0</v>
      </c>
    </row>
    <row r="50" spans="1:13" ht="12.75">
      <c r="A50" s="24">
        <v>11</v>
      </c>
      <c r="B50" s="38" t="s">
        <v>661</v>
      </c>
      <c r="C50" s="20" t="s">
        <v>38</v>
      </c>
      <c r="D50" s="20" t="s">
        <v>32</v>
      </c>
      <c r="E50" s="36">
        <v>2002</v>
      </c>
      <c r="F50" s="37">
        <v>0.5</v>
      </c>
      <c r="G50" s="13">
        <v>2002</v>
      </c>
      <c r="I50" s="40">
        <f t="shared" si="3"/>
        <v>0.5</v>
      </c>
      <c r="J50" s="40">
        <f t="shared" si="4"/>
        <v>0</v>
      </c>
      <c r="K50" s="40">
        <f t="shared" si="5"/>
        <v>0</v>
      </c>
      <c r="L50" s="40">
        <f t="shared" si="6"/>
        <v>0</v>
      </c>
      <c r="M50" s="40">
        <f t="shared" si="7"/>
        <v>0</v>
      </c>
    </row>
    <row r="51" spans="1:13" ht="12.75">
      <c r="A51" s="24">
        <v>12</v>
      </c>
      <c r="B51" s="38" t="s">
        <v>710</v>
      </c>
      <c r="C51" s="20" t="s">
        <v>40</v>
      </c>
      <c r="D51" s="20" t="s">
        <v>112</v>
      </c>
      <c r="E51" s="36">
        <v>2002</v>
      </c>
      <c r="F51" s="37">
        <v>0.5</v>
      </c>
      <c r="G51" s="13">
        <v>2002</v>
      </c>
      <c r="I51" s="40">
        <f t="shared" si="3"/>
        <v>0.5</v>
      </c>
      <c r="J51" s="40">
        <f t="shared" si="4"/>
        <v>0</v>
      </c>
      <c r="K51" s="40">
        <f t="shared" si="5"/>
        <v>0</v>
      </c>
      <c r="L51" s="40">
        <f t="shared" si="6"/>
        <v>0</v>
      </c>
      <c r="M51" s="40">
        <f t="shared" si="7"/>
        <v>0</v>
      </c>
    </row>
    <row r="52" spans="1:13" ht="12.75">
      <c r="A52" s="24">
        <v>13</v>
      </c>
      <c r="B52" s="38" t="s">
        <v>707</v>
      </c>
      <c r="C52" s="20" t="s">
        <v>38</v>
      </c>
      <c r="D52" s="20" t="s">
        <v>57</v>
      </c>
      <c r="E52" s="36">
        <v>2002</v>
      </c>
      <c r="F52" s="37">
        <v>0.5</v>
      </c>
      <c r="G52" s="13">
        <v>2002</v>
      </c>
      <c r="I52" s="40">
        <f t="shared" si="3"/>
        <v>0.5</v>
      </c>
      <c r="J52" s="40">
        <f t="shared" si="4"/>
        <v>0</v>
      </c>
      <c r="K52" s="40">
        <f t="shared" si="5"/>
        <v>0</v>
      </c>
      <c r="L52" s="40">
        <f t="shared" si="6"/>
        <v>0</v>
      </c>
      <c r="M52" s="40">
        <f t="shared" si="7"/>
        <v>0</v>
      </c>
    </row>
    <row r="53" spans="1:13" ht="12.75">
      <c r="A53" s="24">
        <v>14</v>
      </c>
      <c r="B53" s="38" t="s">
        <v>566</v>
      </c>
      <c r="C53" s="20" t="s">
        <v>62</v>
      </c>
      <c r="D53" s="20" t="s">
        <v>59</v>
      </c>
      <c r="E53" s="36">
        <v>2002</v>
      </c>
      <c r="F53" s="37">
        <v>0.5</v>
      </c>
      <c r="G53" s="13">
        <v>2002</v>
      </c>
      <c r="I53" s="40">
        <f t="shared" si="3"/>
        <v>0.5</v>
      </c>
      <c r="J53" s="40">
        <f t="shared" si="4"/>
        <v>0</v>
      </c>
      <c r="K53" s="40">
        <f t="shared" si="5"/>
        <v>0</v>
      </c>
      <c r="L53" s="40">
        <f t="shared" si="6"/>
        <v>0</v>
      </c>
      <c r="M53" s="40">
        <f t="shared" si="7"/>
        <v>0</v>
      </c>
    </row>
    <row r="54" spans="9:13" ht="7.5" customHeight="1">
      <c r="I54" s="38"/>
      <c r="J54" s="38"/>
      <c r="K54" s="38"/>
      <c r="L54" s="38"/>
      <c r="M54" s="38"/>
    </row>
    <row r="55" spans="9:13" ht="12.75">
      <c r="I55" s="41">
        <f>+SUM(I40:I54)</f>
        <v>8.5</v>
      </c>
      <c r="J55" s="41">
        <f>+SUM(J40:J54)</f>
        <v>0</v>
      </c>
      <c r="K55" s="41">
        <f>+SUM(K40:K54)</f>
        <v>0</v>
      </c>
      <c r="L55" s="41">
        <f>+SUM(L40:L54)</f>
        <v>0</v>
      </c>
      <c r="M55" s="41">
        <f>+SUM(M40:M54)</f>
        <v>0</v>
      </c>
    </row>
    <row r="56" spans="9:13" ht="12.75">
      <c r="I56" s="28"/>
      <c r="J56" s="28"/>
      <c r="K56" s="28"/>
      <c r="L56" s="28"/>
      <c r="M56" s="28"/>
    </row>
    <row r="57" spans="1:13" ht="15.75">
      <c r="A57" s="29" t="s">
        <v>234</v>
      </c>
      <c r="B57" s="18"/>
      <c r="C57" s="30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9:13" ht="7.5" customHeight="1">
      <c r="I58" s="28"/>
      <c r="J58" s="28"/>
      <c r="K58" s="28"/>
      <c r="L58" s="28"/>
      <c r="M58" s="28"/>
    </row>
    <row r="59" spans="1:13" ht="12.75">
      <c r="A59" s="24"/>
      <c r="B59" s="21" t="s">
        <v>237</v>
      </c>
      <c r="C59" s="22"/>
      <c r="D59" s="22"/>
      <c r="E59" s="22"/>
      <c r="F59" s="22" t="s">
        <v>236</v>
      </c>
      <c r="G59" s="22" t="s">
        <v>235</v>
      </c>
      <c r="I59" s="23">
        <f>+I$3</f>
        <v>2002</v>
      </c>
      <c r="J59" s="23">
        <f>+J$3</f>
        <v>2003</v>
      </c>
      <c r="K59" s="23">
        <f>+K$3</f>
        <v>2004</v>
      </c>
      <c r="L59" s="23">
        <f>+L$3</f>
        <v>2005</v>
      </c>
      <c r="M59" s="23">
        <f>+M$3</f>
        <v>2006</v>
      </c>
    </row>
    <row r="60" spans="1:13" ht="7.5" customHeight="1">
      <c r="A60" s="24"/>
      <c r="I60" s="63"/>
      <c r="J60" s="63"/>
      <c r="K60" s="63"/>
      <c r="L60" s="63"/>
      <c r="M60" s="63"/>
    </row>
    <row r="61" spans="1:13" ht="12.75">
      <c r="A61" s="24">
        <v>1</v>
      </c>
      <c r="B61" s="73"/>
      <c r="C61" s="73"/>
      <c r="D61" s="73"/>
      <c r="E61" s="73"/>
      <c r="I61" s="63"/>
      <c r="J61" s="63"/>
      <c r="K61" s="63"/>
      <c r="L61" s="63"/>
      <c r="M61" s="63"/>
    </row>
    <row r="62" spans="1:13" ht="12.75">
      <c r="A62" s="24">
        <v>2</v>
      </c>
      <c r="B62" s="73"/>
      <c r="C62" s="73"/>
      <c r="D62" s="73"/>
      <c r="E62" s="73"/>
      <c r="I62" s="63"/>
      <c r="J62" s="63"/>
      <c r="K62" s="63"/>
      <c r="L62" s="63"/>
      <c r="M62" s="63"/>
    </row>
    <row r="63" spans="1:13" ht="7.5" customHeight="1">
      <c r="A63" s="24"/>
      <c r="I63" s="63"/>
      <c r="J63" s="63"/>
      <c r="K63" s="63"/>
      <c r="L63" s="63"/>
      <c r="M63" s="63"/>
    </row>
    <row r="64" spans="1:13" ht="12.75">
      <c r="A64" s="24"/>
      <c r="I64" s="28">
        <f>+SUM(I61:I63)</f>
        <v>0</v>
      </c>
      <c r="J64" s="28">
        <f>+SUM(J61:J63)</f>
        <v>0</v>
      </c>
      <c r="K64" s="28">
        <f>+SUM(K61:K63)</f>
        <v>0</v>
      </c>
      <c r="L64" s="28">
        <f>+SUM(L61:L63)</f>
        <v>0</v>
      </c>
      <c r="M64" s="28">
        <f>+SUM(M61:M63)</f>
        <v>0</v>
      </c>
    </row>
    <row r="65" spans="9:13" ht="12.75">
      <c r="I65" s="27"/>
      <c r="J65" s="27"/>
      <c r="K65" s="27"/>
      <c r="L65" s="27"/>
      <c r="M65" s="27"/>
    </row>
    <row r="66" spans="1:13" ht="15.75">
      <c r="A66" s="31"/>
      <c r="B66" s="32" t="s">
        <v>598</v>
      </c>
      <c r="C66" s="33"/>
      <c r="D66" s="34"/>
      <c r="E66" s="34"/>
      <c r="F66" s="34"/>
      <c r="G66" s="31"/>
      <c r="H66" s="34"/>
      <c r="I66" s="35">
        <f>+I34+I55+I64</f>
        <v>59.7</v>
      </c>
      <c r="J66" s="35">
        <f>+J34+J55+J64</f>
        <v>32.6</v>
      </c>
      <c r="K66" s="35">
        <f>+K34+K55+K64</f>
        <v>17.6</v>
      </c>
      <c r="L66" s="35">
        <f>+L34+L55+L64</f>
        <v>11.100000000000001</v>
      </c>
      <c r="M66" s="35">
        <f>+M34+M55+M64</f>
        <v>11.100000000000001</v>
      </c>
    </row>
    <row r="68" spans="1:13" ht="15.75">
      <c r="A68" s="16" t="s">
        <v>597</v>
      </c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ht="7.5" customHeight="1"/>
    <row r="70" spans="2:13" ht="12.75">
      <c r="B70" s="21" t="s">
        <v>1</v>
      </c>
      <c r="C70" s="22" t="s">
        <v>27</v>
      </c>
      <c r="D70" s="22" t="s">
        <v>5</v>
      </c>
      <c r="E70" s="22" t="s">
        <v>6</v>
      </c>
      <c r="F70" s="22" t="s">
        <v>3</v>
      </c>
      <c r="G70" s="22" t="s">
        <v>28</v>
      </c>
      <c r="I70" s="23">
        <f>+I$3</f>
        <v>2002</v>
      </c>
      <c r="J70" s="23">
        <f>+J$3</f>
        <v>2003</v>
      </c>
      <c r="K70" s="23">
        <f>+K$3</f>
        <v>2004</v>
      </c>
      <c r="L70" s="23">
        <f>+L$3</f>
        <v>2005</v>
      </c>
      <c r="M70" s="23">
        <f>+M$3</f>
        <v>2006</v>
      </c>
    </row>
    <row r="71" spans="2:6" ht="7.5" customHeight="1">
      <c r="B71" s="21"/>
      <c r="C71" s="23"/>
      <c r="E71" s="23"/>
      <c r="F71" s="23"/>
    </row>
    <row r="72" spans="1:13" ht="12.75">
      <c r="A72" s="24">
        <v>1</v>
      </c>
      <c r="B72" s="38"/>
      <c r="D72" s="20"/>
      <c r="E72" s="36"/>
      <c r="F72" s="40"/>
      <c r="G72" s="36"/>
      <c r="I72" s="39">
        <f aca="true" t="shared" si="8" ref="I72:I77">+CEILING(IF($I$70&lt;=G72,F72*0.3,0),0.05)</f>
        <v>0</v>
      </c>
      <c r="J72" s="39">
        <f aca="true" t="shared" si="9" ref="J72:J77">+CEILING(IF($J$70&lt;=G72,F72*0.3,0),0.05)</f>
        <v>0</v>
      </c>
      <c r="K72" s="39">
        <f aca="true" t="shared" si="10" ref="K72:K77">+CEILING(IF($K$70&lt;=G72,F72*0.3,0),0.05)</f>
        <v>0</v>
      </c>
      <c r="L72" s="39">
        <f aca="true" t="shared" si="11" ref="L72:L77">+CEILING(IF($L$70&lt;=G72,F72*0.3,0),0.05)</f>
        <v>0</v>
      </c>
      <c r="M72" s="39">
        <f aca="true" t="shared" si="12" ref="M72:M77">+CEILING(IF($M$70&lt;=G72,F72*0.3,0),0.05)</f>
        <v>0</v>
      </c>
    </row>
    <row r="73" spans="1:13" ht="12.75">
      <c r="A73" s="24">
        <v>2</v>
      </c>
      <c r="B73" s="38"/>
      <c r="D73" s="20"/>
      <c r="E73" s="36"/>
      <c r="F73" s="37"/>
      <c r="G73" s="13"/>
      <c r="I73" s="40">
        <f t="shared" si="8"/>
        <v>0</v>
      </c>
      <c r="J73" s="40">
        <f t="shared" si="9"/>
        <v>0</v>
      </c>
      <c r="K73" s="40">
        <f t="shared" si="10"/>
        <v>0</v>
      </c>
      <c r="L73" s="40">
        <f t="shared" si="11"/>
        <v>0</v>
      </c>
      <c r="M73" s="40">
        <f t="shared" si="12"/>
        <v>0</v>
      </c>
    </row>
    <row r="74" spans="1:13" ht="12.75">
      <c r="A74" s="24">
        <v>3</v>
      </c>
      <c r="B74" s="38"/>
      <c r="D74" s="20"/>
      <c r="E74" s="36"/>
      <c r="F74" s="37"/>
      <c r="G74" s="13"/>
      <c r="I74" s="40">
        <f t="shared" si="8"/>
        <v>0</v>
      </c>
      <c r="J74" s="40">
        <f t="shared" si="9"/>
        <v>0</v>
      </c>
      <c r="K74" s="40">
        <f t="shared" si="10"/>
        <v>0</v>
      </c>
      <c r="L74" s="40">
        <f t="shared" si="11"/>
        <v>0</v>
      </c>
      <c r="M74" s="40">
        <f t="shared" si="12"/>
        <v>0</v>
      </c>
    </row>
    <row r="75" spans="1:13" ht="12.75">
      <c r="A75" s="24">
        <v>4</v>
      </c>
      <c r="B75" s="38"/>
      <c r="D75" s="20"/>
      <c r="E75" s="36"/>
      <c r="F75" s="40"/>
      <c r="G75" s="36"/>
      <c r="I75" s="40">
        <f t="shared" si="8"/>
        <v>0</v>
      </c>
      <c r="J75" s="40">
        <f t="shared" si="9"/>
        <v>0</v>
      </c>
      <c r="K75" s="40">
        <f t="shared" si="10"/>
        <v>0</v>
      </c>
      <c r="L75" s="40">
        <f t="shared" si="11"/>
        <v>0</v>
      </c>
      <c r="M75" s="40">
        <f t="shared" si="12"/>
        <v>0</v>
      </c>
    </row>
    <row r="76" spans="1:13" ht="12.75">
      <c r="A76" s="24">
        <v>5</v>
      </c>
      <c r="D76" s="20"/>
      <c r="E76" s="20"/>
      <c r="F76" s="45"/>
      <c r="G76" s="20"/>
      <c r="I76" s="40">
        <f t="shared" si="8"/>
        <v>0</v>
      </c>
      <c r="J76" s="40">
        <f t="shared" si="9"/>
        <v>0</v>
      </c>
      <c r="K76" s="40">
        <f t="shared" si="10"/>
        <v>0</v>
      </c>
      <c r="L76" s="40">
        <f t="shared" si="11"/>
        <v>0</v>
      </c>
      <c r="M76" s="40">
        <f t="shared" si="12"/>
        <v>0</v>
      </c>
    </row>
    <row r="77" spans="1:13" ht="12.75">
      <c r="A77" s="24">
        <v>6</v>
      </c>
      <c r="D77" s="20"/>
      <c r="E77" s="20"/>
      <c r="F77" s="45"/>
      <c r="G77" s="20"/>
      <c r="I77" s="40">
        <f t="shared" si="8"/>
        <v>0</v>
      </c>
      <c r="J77" s="40">
        <f t="shared" si="9"/>
        <v>0</v>
      </c>
      <c r="K77" s="40">
        <f t="shared" si="10"/>
        <v>0</v>
      </c>
      <c r="L77" s="40">
        <f t="shared" si="11"/>
        <v>0</v>
      </c>
      <c r="M77" s="40">
        <f t="shared" si="12"/>
        <v>0</v>
      </c>
    </row>
    <row r="78" spans="1:13" ht="7.5" customHeight="1">
      <c r="A78" s="24"/>
      <c r="I78" s="28"/>
      <c r="J78" s="28"/>
      <c r="K78" s="28"/>
      <c r="L78" s="28"/>
      <c r="M78" s="28"/>
    </row>
    <row r="79" spans="1:13" ht="12.75">
      <c r="A79" s="24"/>
      <c r="I79" s="28">
        <f>+SUM(I72:I78)</f>
        <v>0</v>
      </c>
      <c r="J79" s="28">
        <f>+SUM(J72:J78)</f>
        <v>0</v>
      </c>
      <c r="K79" s="28">
        <f>+SUM(K72:K78)</f>
        <v>0</v>
      </c>
      <c r="L79" s="28">
        <f>+SUM(L72:L78)</f>
        <v>0</v>
      </c>
      <c r="M79" s="28">
        <f>+SUM(M72:M78)</f>
        <v>0</v>
      </c>
    </row>
  </sheetData>
  <sheetProtection sheet="1" objects="1" scenarios="1"/>
  <mergeCells count="2">
    <mergeCell ref="B61:E61"/>
    <mergeCell ref="B62:E62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32" sqref="B32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232</v>
      </c>
      <c r="C5" s="20" t="s">
        <v>38</v>
      </c>
      <c r="D5" s="20" t="s">
        <v>58</v>
      </c>
      <c r="E5" s="36" t="s">
        <v>143</v>
      </c>
      <c r="F5" s="37">
        <v>2.2</v>
      </c>
      <c r="G5" s="13">
        <v>2006</v>
      </c>
      <c r="I5" s="39">
        <f aca="true" t="shared" si="0" ref="I5:M14">+IF($G5&gt;=I$3,$F5,0)</f>
        <v>2.2</v>
      </c>
      <c r="J5" s="39">
        <f t="shared" si="0"/>
        <v>2.2</v>
      </c>
      <c r="K5" s="39">
        <f t="shared" si="0"/>
        <v>2.2</v>
      </c>
      <c r="L5" s="39">
        <f t="shared" si="0"/>
        <v>2.2</v>
      </c>
      <c r="M5" s="39">
        <f t="shared" si="0"/>
        <v>2.2</v>
      </c>
    </row>
    <row r="6" spans="1:13" ht="12.75">
      <c r="A6" s="24">
        <v>2</v>
      </c>
      <c r="B6" s="38" t="s">
        <v>423</v>
      </c>
      <c r="C6" s="20" t="s">
        <v>38</v>
      </c>
      <c r="D6" s="20" t="s">
        <v>41</v>
      </c>
      <c r="E6" s="36" t="s">
        <v>143</v>
      </c>
      <c r="F6" s="37">
        <v>0.8</v>
      </c>
      <c r="G6" s="13">
        <v>2006</v>
      </c>
      <c r="I6" s="40">
        <f t="shared" si="0"/>
        <v>0.8</v>
      </c>
      <c r="J6" s="40">
        <f t="shared" si="0"/>
        <v>0.8</v>
      </c>
      <c r="K6" s="40">
        <f t="shared" si="0"/>
        <v>0.8</v>
      </c>
      <c r="L6" s="40">
        <f t="shared" si="0"/>
        <v>0.8</v>
      </c>
      <c r="M6" s="40">
        <f t="shared" si="0"/>
        <v>0.8</v>
      </c>
    </row>
    <row r="7" spans="1:13" ht="12.75">
      <c r="A7" s="24">
        <v>3</v>
      </c>
      <c r="B7" s="38" t="s">
        <v>92</v>
      </c>
      <c r="C7" s="20" t="s">
        <v>40</v>
      </c>
      <c r="D7" s="20" t="s">
        <v>54</v>
      </c>
      <c r="E7" s="36" t="s">
        <v>33</v>
      </c>
      <c r="F7" s="37">
        <v>6</v>
      </c>
      <c r="G7" s="14">
        <v>2004</v>
      </c>
      <c r="I7" s="40">
        <f t="shared" si="0"/>
        <v>6</v>
      </c>
      <c r="J7" s="40">
        <f t="shared" si="0"/>
        <v>6</v>
      </c>
      <c r="K7" s="40">
        <f t="shared" si="0"/>
        <v>6</v>
      </c>
      <c r="L7" s="40">
        <f t="shared" si="0"/>
        <v>0</v>
      </c>
      <c r="M7" s="40">
        <f t="shared" si="0"/>
        <v>0</v>
      </c>
    </row>
    <row r="8" spans="1:13" ht="12.75">
      <c r="A8" s="24">
        <v>4</v>
      </c>
      <c r="B8" s="38" t="s">
        <v>107</v>
      </c>
      <c r="C8" s="20" t="s">
        <v>38</v>
      </c>
      <c r="D8" s="20" t="s">
        <v>58</v>
      </c>
      <c r="E8" s="36" t="s">
        <v>33</v>
      </c>
      <c r="F8" s="37">
        <v>6</v>
      </c>
      <c r="G8" s="13">
        <v>2004</v>
      </c>
      <c r="I8" s="40">
        <f t="shared" si="0"/>
        <v>6</v>
      </c>
      <c r="J8" s="40">
        <f t="shared" si="0"/>
        <v>6</v>
      </c>
      <c r="K8" s="40">
        <f t="shared" si="0"/>
        <v>6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220</v>
      </c>
      <c r="C9" s="20" t="s">
        <v>38</v>
      </c>
      <c r="D9" s="20" t="s">
        <v>99</v>
      </c>
      <c r="E9" s="36" t="s">
        <v>143</v>
      </c>
      <c r="F9" s="37">
        <v>2.4</v>
      </c>
      <c r="G9" s="13">
        <v>2004</v>
      </c>
      <c r="I9" s="40">
        <f t="shared" si="0"/>
        <v>2.4</v>
      </c>
      <c r="J9" s="40">
        <f t="shared" si="0"/>
        <v>2.4</v>
      </c>
      <c r="K9" s="40">
        <f t="shared" si="0"/>
        <v>2.4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183</v>
      </c>
      <c r="C10" s="20" t="s">
        <v>40</v>
      </c>
      <c r="D10" s="20" t="s">
        <v>182</v>
      </c>
      <c r="E10" s="36" t="s">
        <v>143</v>
      </c>
      <c r="F10" s="37">
        <v>1.9</v>
      </c>
      <c r="G10" s="13">
        <v>2004</v>
      </c>
      <c r="I10" s="40">
        <f t="shared" si="0"/>
        <v>1.9</v>
      </c>
      <c r="J10" s="40">
        <f t="shared" si="0"/>
        <v>1.9</v>
      </c>
      <c r="K10" s="40">
        <f t="shared" si="0"/>
        <v>1.9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271</v>
      </c>
      <c r="C11" s="20" t="s">
        <v>31</v>
      </c>
      <c r="D11" s="20" t="s">
        <v>112</v>
      </c>
      <c r="E11" s="36" t="s">
        <v>143</v>
      </c>
      <c r="F11" s="37">
        <v>1.4</v>
      </c>
      <c r="G11" s="13">
        <v>2004</v>
      </c>
      <c r="I11" s="40">
        <f t="shared" si="0"/>
        <v>1.4</v>
      </c>
      <c r="J11" s="40">
        <f t="shared" si="0"/>
        <v>1.4</v>
      </c>
      <c r="K11" s="40">
        <f t="shared" si="0"/>
        <v>1.4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367</v>
      </c>
      <c r="C12" s="20" t="s">
        <v>39</v>
      </c>
      <c r="D12" s="20" t="s">
        <v>82</v>
      </c>
      <c r="E12" s="36" t="s">
        <v>143</v>
      </c>
      <c r="F12" s="37">
        <v>1.4</v>
      </c>
      <c r="G12" s="13">
        <v>2004</v>
      </c>
      <c r="I12" s="40">
        <f t="shared" si="0"/>
        <v>1.4</v>
      </c>
      <c r="J12" s="40">
        <f t="shared" si="0"/>
        <v>1.4</v>
      </c>
      <c r="K12" s="40">
        <f t="shared" si="0"/>
        <v>1.4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460</v>
      </c>
      <c r="C13" s="20" t="s">
        <v>40</v>
      </c>
      <c r="D13" s="20" t="s">
        <v>244</v>
      </c>
      <c r="E13" s="36" t="s">
        <v>143</v>
      </c>
      <c r="F13" s="37">
        <v>0.9</v>
      </c>
      <c r="G13" s="13">
        <v>2004</v>
      </c>
      <c r="I13" s="40">
        <f t="shared" si="0"/>
        <v>0.9</v>
      </c>
      <c r="J13" s="40">
        <f t="shared" si="0"/>
        <v>0.9</v>
      </c>
      <c r="K13" s="40">
        <f t="shared" si="0"/>
        <v>0.9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108</v>
      </c>
      <c r="C14" s="20" t="s">
        <v>89</v>
      </c>
      <c r="D14" s="20" t="s">
        <v>57</v>
      </c>
      <c r="E14" s="36" t="s">
        <v>33</v>
      </c>
      <c r="F14" s="37">
        <v>5.25</v>
      </c>
      <c r="G14" s="13">
        <v>2003</v>
      </c>
      <c r="I14" s="40">
        <f t="shared" si="0"/>
        <v>5.25</v>
      </c>
      <c r="J14" s="40">
        <f t="shared" si="0"/>
        <v>5.25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187</v>
      </c>
      <c r="C15" s="20" t="s">
        <v>40</v>
      </c>
      <c r="D15" s="20" t="s">
        <v>75</v>
      </c>
      <c r="E15" s="36" t="s">
        <v>143</v>
      </c>
      <c r="F15" s="37">
        <v>2.8</v>
      </c>
      <c r="G15" s="13">
        <v>2003</v>
      </c>
      <c r="I15" s="40">
        <f aca="true" t="shared" si="1" ref="I15:M24">+IF($G15&gt;=I$3,$F15,0)</f>
        <v>2.8</v>
      </c>
      <c r="J15" s="40">
        <f t="shared" si="1"/>
        <v>2.8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277</v>
      </c>
      <c r="C16" s="20" t="s">
        <v>62</v>
      </c>
      <c r="D16" s="20" t="s">
        <v>44</v>
      </c>
      <c r="E16" s="36" t="s">
        <v>143</v>
      </c>
      <c r="F16" s="37">
        <v>2.8</v>
      </c>
      <c r="G16" s="13">
        <v>2003</v>
      </c>
      <c r="I16" s="40">
        <f t="shared" si="1"/>
        <v>2.8</v>
      </c>
      <c r="J16" s="40">
        <f t="shared" si="1"/>
        <v>2.8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154</v>
      </c>
      <c r="C17" s="20" t="s">
        <v>81</v>
      </c>
      <c r="D17" s="20" t="s">
        <v>41</v>
      </c>
      <c r="E17" s="36" t="s">
        <v>143</v>
      </c>
      <c r="F17" s="37">
        <v>2.5</v>
      </c>
      <c r="G17" s="13">
        <v>2003</v>
      </c>
      <c r="I17" s="40">
        <f t="shared" si="1"/>
        <v>2.5</v>
      </c>
      <c r="J17" s="40">
        <f t="shared" si="1"/>
        <v>2.5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279</v>
      </c>
      <c r="C18" s="20" t="s">
        <v>53</v>
      </c>
      <c r="D18" s="20" t="s">
        <v>77</v>
      </c>
      <c r="E18" s="36" t="s">
        <v>143</v>
      </c>
      <c r="F18" s="37">
        <v>2.2</v>
      </c>
      <c r="G18" s="13">
        <v>2003</v>
      </c>
      <c r="I18" s="40">
        <f t="shared" si="1"/>
        <v>2.2</v>
      </c>
      <c r="J18" s="40">
        <f t="shared" si="1"/>
        <v>2.2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342</v>
      </c>
      <c r="C19" s="20" t="s">
        <v>81</v>
      </c>
      <c r="D19" s="20" t="s">
        <v>112</v>
      </c>
      <c r="E19" s="36" t="s">
        <v>143</v>
      </c>
      <c r="F19" s="37">
        <v>1.4</v>
      </c>
      <c r="G19" s="13">
        <v>2003</v>
      </c>
      <c r="I19" s="40">
        <f t="shared" si="1"/>
        <v>1.4</v>
      </c>
      <c r="J19" s="40">
        <f t="shared" si="1"/>
        <v>1.4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344</v>
      </c>
      <c r="C20" s="20" t="s">
        <v>81</v>
      </c>
      <c r="D20" s="20" t="s">
        <v>99</v>
      </c>
      <c r="E20" s="36" t="s">
        <v>143</v>
      </c>
      <c r="F20" s="37">
        <v>1.1</v>
      </c>
      <c r="G20" s="13">
        <v>2003</v>
      </c>
      <c r="I20" s="40">
        <f t="shared" si="1"/>
        <v>1.1</v>
      </c>
      <c r="J20" s="40">
        <f t="shared" si="1"/>
        <v>1.1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155</v>
      </c>
      <c r="C21" s="20" t="s">
        <v>39</v>
      </c>
      <c r="D21" s="20" t="s">
        <v>59</v>
      </c>
      <c r="E21" s="36" t="s">
        <v>143</v>
      </c>
      <c r="F21" s="37">
        <v>3.5</v>
      </c>
      <c r="G21" s="13">
        <v>2002</v>
      </c>
      <c r="I21" s="40">
        <f t="shared" si="1"/>
        <v>3.5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148</v>
      </c>
      <c r="C22" s="20" t="s">
        <v>38</v>
      </c>
      <c r="D22" s="20" t="s">
        <v>76</v>
      </c>
      <c r="E22" s="36" t="s">
        <v>143</v>
      </c>
      <c r="F22" s="37">
        <v>3</v>
      </c>
      <c r="G22" s="13">
        <v>2002</v>
      </c>
      <c r="I22" s="40">
        <f t="shared" si="1"/>
        <v>3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683</v>
      </c>
      <c r="C23" s="20" t="s">
        <v>53</v>
      </c>
      <c r="D23" s="20" t="s">
        <v>117</v>
      </c>
      <c r="E23" s="36" t="s">
        <v>143</v>
      </c>
      <c r="F23" s="37">
        <v>0.5</v>
      </c>
      <c r="G23" s="13">
        <v>2002</v>
      </c>
      <c r="I23" s="40">
        <f t="shared" si="1"/>
        <v>0.5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666</v>
      </c>
      <c r="C24" s="20" t="s">
        <v>40</v>
      </c>
      <c r="D24" s="20" t="s">
        <v>43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690</v>
      </c>
      <c r="C25" s="20" t="s">
        <v>62</v>
      </c>
      <c r="D25" s="20" t="s">
        <v>75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574</v>
      </c>
      <c r="C26" s="20" t="s">
        <v>81</v>
      </c>
      <c r="D26" s="20" t="s">
        <v>57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575</v>
      </c>
      <c r="C27" s="20" t="s">
        <v>81</v>
      </c>
      <c r="D27" s="20" t="s">
        <v>135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588</v>
      </c>
      <c r="C28" s="20" t="s">
        <v>39</v>
      </c>
      <c r="D28" s="20" t="s">
        <v>182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589</v>
      </c>
      <c r="C29" s="20" t="s">
        <v>38</v>
      </c>
      <c r="D29" s="20" t="s">
        <v>117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668</v>
      </c>
      <c r="C30" s="36" t="s">
        <v>81</v>
      </c>
      <c r="D30" s="36" t="s">
        <v>117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649</v>
      </c>
      <c r="C31" s="20" t="s">
        <v>38</v>
      </c>
      <c r="D31" s="20" t="s">
        <v>50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427</v>
      </c>
      <c r="C32" s="20" t="s">
        <v>38</v>
      </c>
      <c r="D32" s="20" t="s">
        <v>99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52.55</v>
      </c>
      <c r="J34" s="41">
        <f>+SUM(J5:J32)</f>
        <v>41.05</v>
      </c>
      <c r="K34" s="41">
        <f>+SUM(K5:K32)</f>
        <v>22.999999999999993</v>
      </c>
      <c r="L34" s="41">
        <f>+SUM(L5:L32)</f>
        <v>3</v>
      </c>
      <c r="M34" s="41">
        <f>+SUM(M5:M32)</f>
        <v>3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190</v>
      </c>
      <c r="C40" s="20" t="s">
        <v>38</v>
      </c>
      <c r="D40" s="20" t="s">
        <v>182</v>
      </c>
      <c r="E40" s="36">
        <v>2002</v>
      </c>
      <c r="F40" s="37">
        <v>2.7</v>
      </c>
      <c r="G40" s="13">
        <v>2002</v>
      </c>
      <c r="I40" s="39">
        <f>+CEILING(IF($I$38=E40,F40,IF($I$38&lt;=G40,F40*0.3,0)),0.05)</f>
        <v>2.7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B41" s="38" t="s">
        <v>465</v>
      </c>
      <c r="C41" s="20" t="s">
        <v>81</v>
      </c>
      <c r="D41" s="20" t="s">
        <v>104</v>
      </c>
      <c r="E41" s="36">
        <v>2002</v>
      </c>
      <c r="F41" s="37">
        <v>0.5</v>
      </c>
      <c r="G41" s="13">
        <v>2002</v>
      </c>
      <c r="I41" s="40">
        <f>+CEILING(IF($I$38=E41,F41,IF($I$38&lt;=G41,F41*0.3,0)),0.05)</f>
        <v>0.5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38" t="s">
        <v>533</v>
      </c>
      <c r="C42" s="20" t="s">
        <v>62</v>
      </c>
      <c r="D42" s="20" t="s">
        <v>117</v>
      </c>
      <c r="E42" s="36">
        <v>2002</v>
      </c>
      <c r="F42" s="37">
        <v>0.5</v>
      </c>
      <c r="G42" s="13">
        <v>2002</v>
      </c>
      <c r="I42" s="40">
        <f>+CEILING(IF($I$38=E42,F42,IF($I$38&lt;=G42,F42*0.3,0)),0.05)</f>
        <v>0.5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3.7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28"/>
      <c r="J51" s="28"/>
      <c r="K51" s="28"/>
      <c r="L51" s="28"/>
      <c r="M51" s="28"/>
    </row>
    <row r="52" spans="1:13" ht="12.75">
      <c r="A52" s="24">
        <v>1</v>
      </c>
      <c r="B52" s="73" t="s">
        <v>684</v>
      </c>
      <c r="C52" s="73"/>
      <c r="D52" s="73"/>
      <c r="E52" s="73"/>
      <c r="F52" s="45">
        <v>-0.3</v>
      </c>
      <c r="G52" s="20">
        <v>2002</v>
      </c>
      <c r="I52" s="63">
        <f>+F52</f>
        <v>-0.3</v>
      </c>
      <c r="J52" s="63">
        <v>0</v>
      </c>
      <c r="K52" s="63">
        <v>0</v>
      </c>
      <c r="L52" s="63">
        <v>0</v>
      </c>
      <c r="M52" s="63">
        <v>0</v>
      </c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-0.3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55.95</v>
      </c>
      <c r="J57" s="35">
        <f>+J34+J46+J55</f>
        <v>41.05</v>
      </c>
      <c r="K57" s="35">
        <f>+K34+K46+K55</f>
        <v>22.999999999999993</v>
      </c>
      <c r="L57" s="35">
        <f>+L34+L46+L55</f>
        <v>3</v>
      </c>
      <c r="M57" s="35">
        <f>+M34+M46+M55</f>
        <v>3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B63" s="38"/>
      <c r="D63" s="20"/>
      <c r="E63" s="36"/>
      <c r="F63" s="40"/>
      <c r="G63" s="36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B64" s="38"/>
      <c r="D64" s="20"/>
      <c r="E64" s="36"/>
      <c r="F64" s="37"/>
      <c r="G64" s="13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B65" s="38"/>
      <c r="D65" s="20"/>
      <c r="E65" s="36"/>
      <c r="F65" s="37"/>
      <c r="G65" s="13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B66" s="38"/>
      <c r="D66" s="20"/>
      <c r="E66" s="36"/>
      <c r="F66" s="40"/>
      <c r="G66" s="36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467</v>
      </c>
      <c r="C5" s="20" t="s">
        <v>38</v>
      </c>
      <c r="D5" s="20" t="s">
        <v>43</v>
      </c>
      <c r="E5" s="36" t="s">
        <v>143</v>
      </c>
      <c r="F5" s="37">
        <v>0.5</v>
      </c>
      <c r="G5" s="13">
        <v>2005</v>
      </c>
      <c r="I5" s="39">
        <f aca="true" t="shared" si="0" ref="I5:M14">+IF($G5&gt;=I$3,$F5,0)</f>
        <v>0.5</v>
      </c>
      <c r="J5" s="39">
        <f t="shared" si="0"/>
        <v>0.5</v>
      </c>
      <c r="K5" s="39">
        <f t="shared" si="0"/>
        <v>0.5</v>
      </c>
      <c r="L5" s="39">
        <f t="shared" si="0"/>
        <v>0.5</v>
      </c>
      <c r="M5" s="39">
        <f t="shared" si="0"/>
        <v>0</v>
      </c>
    </row>
    <row r="6" spans="1:13" ht="12.75">
      <c r="A6" s="24">
        <v>2</v>
      </c>
      <c r="B6" s="38" t="s">
        <v>320</v>
      </c>
      <c r="C6" s="20" t="s">
        <v>38</v>
      </c>
      <c r="D6" s="20" t="s">
        <v>248</v>
      </c>
      <c r="E6" s="36" t="s">
        <v>143</v>
      </c>
      <c r="F6" s="37">
        <v>0.5</v>
      </c>
      <c r="G6" s="13">
        <v>2005</v>
      </c>
      <c r="I6" s="40">
        <f t="shared" si="0"/>
        <v>0.5</v>
      </c>
      <c r="J6" s="40">
        <f t="shared" si="0"/>
        <v>0.5</v>
      </c>
      <c r="K6" s="40">
        <f t="shared" si="0"/>
        <v>0.5</v>
      </c>
      <c r="L6" s="40">
        <f t="shared" si="0"/>
        <v>0.5</v>
      </c>
      <c r="M6" s="40">
        <f t="shared" si="0"/>
        <v>0</v>
      </c>
    </row>
    <row r="7" spans="1:13" ht="12.75">
      <c r="A7" s="24">
        <v>3</v>
      </c>
      <c r="B7" s="38" t="s">
        <v>78</v>
      </c>
      <c r="C7" s="20" t="s">
        <v>39</v>
      </c>
      <c r="D7" s="20" t="s">
        <v>51</v>
      </c>
      <c r="E7" s="36" t="s">
        <v>33</v>
      </c>
      <c r="F7" s="37">
        <v>6</v>
      </c>
      <c r="G7" s="14">
        <v>2004</v>
      </c>
      <c r="I7" s="40">
        <f t="shared" si="0"/>
        <v>6</v>
      </c>
      <c r="J7" s="40">
        <f t="shared" si="0"/>
        <v>6</v>
      </c>
      <c r="K7" s="40">
        <f t="shared" si="0"/>
        <v>6</v>
      </c>
      <c r="L7" s="40">
        <f t="shared" si="0"/>
        <v>0</v>
      </c>
      <c r="M7" s="40">
        <f t="shared" si="0"/>
        <v>0</v>
      </c>
    </row>
    <row r="8" spans="1:13" ht="12.75">
      <c r="A8" s="24">
        <v>4</v>
      </c>
      <c r="B8" s="38" t="s">
        <v>80</v>
      </c>
      <c r="C8" s="20" t="s">
        <v>81</v>
      </c>
      <c r="D8" s="20" t="s">
        <v>42</v>
      </c>
      <c r="E8" s="36" t="s">
        <v>33</v>
      </c>
      <c r="F8" s="37">
        <v>6</v>
      </c>
      <c r="G8" s="13">
        <v>2004</v>
      </c>
      <c r="I8" s="40">
        <f t="shared" si="0"/>
        <v>6</v>
      </c>
      <c r="J8" s="40">
        <f t="shared" si="0"/>
        <v>6</v>
      </c>
      <c r="K8" s="40">
        <f t="shared" si="0"/>
        <v>6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303</v>
      </c>
      <c r="C9" s="20" t="s">
        <v>40</v>
      </c>
      <c r="D9" s="20" t="s">
        <v>112</v>
      </c>
      <c r="E9" s="36" t="s">
        <v>143</v>
      </c>
      <c r="F9" s="37">
        <v>0.8</v>
      </c>
      <c r="G9" s="13">
        <v>2004</v>
      </c>
      <c r="I9" s="40">
        <f t="shared" si="0"/>
        <v>0.8</v>
      </c>
      <c r="J9" s="40">
        <f t="shared" si="0"/>
        <v>0.8</v>
      </c>
      <c r="K9" s="40">
        <f t="shared" si="0"/>
        <v>0.8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79</v>
      </c>
      <c r="C10" s="20" t="s">
        <v>31</v>
      </c>
      <c r="D10" s="20" t="s">
        <v>82</v>
      </c>
      <c r="E10" s="36" t="s">
        <v>33</v>
      </c>
      <c r="F10" s="37">
        <v>5.25</v>
      </c>
      <c r="G10" s="13">
        <v>2003</v>
      </c>
      <c r="I10" s="40">
        <f t="shared" si="0"/>
        <v>5.25</v>
      </c>
      <c r="J10" s="40">
        <f t="shared" si="0"/>
        <v>5.25</v>
      </c>
      <c r="K10" s="40">
        <f t="shared" si="0"/>
        <v>0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156</v>
      </c>
      <c r="C11" s="20" t="s">
        <v>38</v>
      </c>
      <c r="D11" s="20" t="s">
        <v>44</v>
      </c>
      <c r="E11" s="36" t="s">
        <v>143</v>
      </c>
      <c r="F11" s="37">
        <v>3.6</v>
      </c>
      <c r="G11" s="13">
        <v>2003</v>
      </c>
      <c r="I11" s="40">
        <f t="shared" si="0"/>
        <v>3.6</v>
      </c>
      <c r="J11" s="40">
        <f t="shared" si="0"/>
        <v>3.6</v>
      </c>
      <c r="K11" s="40">
        <f t="shared" si="0"/>
        <v>0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152</v>
      </c>
      <c r="C12" s="20" t="s">
        <v>40</v>
      </c>
      <c r="D12" s="20" t="s">
        <v>32</v>
      </c>
      <c r="E12" s="36" t="s">
        <v>143</v>
      </c>
      <c r="F12" s="37">
        <v>3.3</v>
      </c>
      <c r="G12" s="13">
        <v>2003</v>
      </c>
      <c r="I12" s="40">
        <f t="shared" si="0"/>
        <v>3.3</v>
      </c>
      <c r="J12" s="40">
        <f t="shared" si="0"/>
        <v>3.3</v>
      </c>
      <c r="K12" s="40">
        <f t="shared" si="0"/>
        <v>0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217</v>
      </c>
      <c r="C13" s="20" t="s">
        <v>89</v>
      </c>
      <c r="D13" s="20" t="s">
        <v>51</v>
      </c>
      <c r="E13" s="36" t="s">
        <v>143</v>
      </c>
      <c r="F13" s="37">
        <v>3.1</v>
      </c>
      <c r="G13" s="13">
        <v>2003</v>
      </c>
      <c r="I13" s="40">
        <f t="shared" si="0"/>
        <v>3.1</v>
      </c>
      <c r="J13" s="40">
        <f t="shared" si="0"/>
        <v>3.1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150</v>
      </c>
      <c r="C14" s="20" t="s">
        <v>40</v>
      </c>
      <c r="D14" s="20" t="s">
        <v>57</v>
      </c>
      <c r="E14" s="36" t="s">
        <v>143</v>
      </c>
      <c r="F14" s="37">
        <v>3</v>
      </c>
      <c r="G14" s="13">
        <v>2003</v>
      </c>
      <c r="I14" s="40">
        <f t="shared" si="0"/>
        <v>3</v>
      </c>
      <c r="J14" s="40">
        <f t="shared" si="0"/>
        <v>3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151</v>
      </c>
      <c r="C15" s="20" t="s">
        <v>53</v>
      </c>
      <c r="D15" s="20" t="s">
        <v>83</v>
      </c>
      <c r="E15" s="36" t="s">
        <v>143</v>
      </c>
      <c r="F15" s="37">
        <v>2.5</v>
      </c>
      <c r="G15" s="13">
        <v>2003</v>
      </c>
      <c r="I15" s="40">
        <f aca="true" t="shared" si="1" ref="I15:M24">+IF($G15&gt;=I$3,$F15,0)</f>
        <v>2.5</v>
      </c>
      <c r="J15" s="40">
        <f t="shared" si="1"/>
        <v>2.5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189</v>
      </c>
      <c r="C16" s="20" t="s">
        <v>81</v>
      </c>
      <c r="D16" s="20" t="s">
        <v>82</v>
      </c>
      <c r="E16" s="36" t="s">
        <v>143</v>
      </c>
      <c r="F16" s="37">
        <v>2.3</v>
      </c>
      <c r="G16" s="13">
        <v>2003</v>
      </c>
      <c r="I16" s="40">
        <f t="shared" si="1"/>
        <v>2.3</v>
      </c>
      <c r="J16" s="40">
        <f t="shared" si="1"/>
        <v>2.3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364</v>
      </c>
      <c r="C17" s="20" t="s">
        <v>62</v>
      </c>
      <c r="D17" s="20" t="s">
        <v>82</v>
      </c>
      <c r="E17" s="36" t="s">
        <v>143</v>
      </c>
      <c r="F17" s="37">
        <v>2.3</v>
      </c>
      <c r="G17" s="13">
        <v>2003</v>
      </c>
      <c r="I17" s="40">
        <f t="shared" si="1"/>
        <v>2.3</v>
      </c>
      <c r="J17" s="40">
        <f t="shared" si="1"/>
        <v>2.3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241</v>
      </c>
      <c r="C18" s="20" t="s">
        <v>38</v>
      </c>
      <c r="D18" s="20" t="s">
        <v>117</v>
      </c>
      <c r="E18" s="36" t="s">
        <v>143</v>
      </c>
      <c r="F18" s="37">
        <v>1.7</v>
      </c>
      <c r="G18" s="13">
        <v>2003</v>
      </c>
      <c r="I18" s="40">
        <f t="shared" si="1"/>
        <v>1.7</v>
      </c>
      <c r="J18" s="40">
        <f t="shared" si="1"/>
        <v>1.7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389</v>
      </c>
      <c r="C19" s="20" t="s">
        <v>38</v>
      </c>
      <c r="D19" s="20" t="s">
        <v>63</v>
      </c>
      <c r="E19" s="36" t="s">
        <v>143</v>
      </c>
      <c r="F19" s="37">
        <v>0.9</v>
      </c>
      <c r="G19" s="13">
        <v>2003</v>
      </c>
      <c r="I19" s="40">
        <f t="shared" si="1"/>
        <v>0.9</v>
      </c>
      <c r="J19" s="40">
        <f t="shared" si="1"/>
        <v>0.9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110</v>
      </c>
      <c r="C20" s="20" t="s">
        <v>40</v>
      </c>
      <c r="D20" s="20" t="s">
        <v>32</v>
      </c>
      <c r="E20" s="36" t="s">
        <v>33</v>
      </c>
      <c r="F20" s="37">
        <v>4.5</v>
      </c>
      <c r="G20" s="13">
        <v>2002</v>
      </c>
      <c r="I20" s="40">
        <f t="shared" si="1"/>
        <v>4.5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218</v>
      </c>
      <c r="C21" s="20" t="s">
        <v>38</v>
      </c>
      <c r="D21" s="20" t="s">
        <v>54</v>
      </c>
      <c r="E21" s="36" t="s">
        <v>143</v>
      </c>
      <c r="F21" s="37">
        <v>3.3</v>
      </c>
      <c r="G21" s="13">
        <v>2002</v>
      </c>
      <c r="I21" s="40">
        <f t="shared" si="1"/>
        <v>3.3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188</v>
      </c>
      <c r="C22" s="20" t="s">
        <v>40</v>
      </c>
      <c r="D22" s="20" t="s">
        <v>54</v>
      </c>
      <c r="E22" s="36" t="s">
        <v>143</v>
      </c>
      <c r="F22" s="37">
        <v>2.7</v>
      </c>
      <c r="G22" s="13">
        <v>2002</v>
      </c>
      <c r="I22" s="40">
        <f t="shared" si="1"/>
        <v>2.7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240</v>
      </c>
      <c r="C23" s="20" t="s">
        <v>38</v>
      </c>
      <c r="D23" s="20" t="s">
        <v>77</v>
      </c>
      <c r="E23" s="36" t="s">
        <v>143</v>
      </c>
      <c r="F23" s="37">
        <v>1.8</v>
      </c>
      <c r="G23" s="13">
        <v>2002</v>
      </c>
      <c r="I23" s="40">
        <f t="shared" si="1"/>
        <v>1.8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366</v>
      </c>
      <c r="C24" s="20" t="s">
        <v>53</v>
      </c>
      <c r="D24" s="20" t="s">
        <v>182</v>
      </c>
      <c r="E24" s="36" t="s">
        <v>143</v>
      </c>
      <c r="F24" s="37">
        <v>1.1</v>
      </c>
      <c r="G24" s="13">
        <v>2002</v>
      </c>
      <c r="I24" s="40">
        <f t="shared" si="1"/>
        <v>1.1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571</v>
      </c>
      <c r="C25" s="20" t="s">
        <v>81</v>
      </c>
      <c r="D25" s="20" t="s">
        <v>77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365</v>
      </c>
      <c r="C26" s="20" t="s">
        <v>39</v>
      </c>
      <c r="D26" s="20" t="s">
        <v>244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390</v>
      </c>
      <c r="C27" s="20" t="s">
        <v>81</v>
      </c>
      <c r="D27" s="20" t="s">
        <v>117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393</v>
      </c>
      <c r="C28" s="20" t="s">
        <v>81</v>
      </c>
      <c r="D28" s="20" t="s">
        <v>43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443</v>
      </c>
      <c r="C29" s="20" t="s">
        <v>89</v>
      </c>
      <c r="D29" s="20" t="s">
        <v>50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468</v>
      </c>
      <c r="C30" s="20" t="s">
        <v>81</v>
      </c>
      <c r="D30" s="20" t="s">
        <v>104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19" t="s">
        <v>623</v>
      </c>
      <c r="C31" s="20" t="s">
        <v>81</v>
      </c>
      <c r="D31" s="20" t="s">
        <v>83</v>
      </c>
      <c r="E31" s="20" t="s">
        <v>143</v>
      </c>
      <c r="F31" s="25">
        <v>0.5</v>
      </c>
      <c r="G31" s="26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D32" s="20"/>
      <c r="E32" s="20"/>
      <c r="F32" s="25"/>
      <c r="G32" s="26"/>
      <c r="I32" s="40">
        <f t="shared" si="2"/>
        <v>0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58.65</v>
      </c>
      <c r="J34" s="41">
        <f>+SUM(J5:J32)</f>
        <v>41.75</v>
      </c>
      <c r="K34" s="41">
        <f>+SUM(K5:K32)</f>
        <v>13.8</v>
      </c>
      <c r="L34" s="41">
        <f>+SUM(L5:L32)</f>
        <v>1</v>
      </c>
      <c r="M34" s="41">
        <f>+SUM(M5:M32)</f>
        <v>0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388</v>
      </c>
      <c r="C40" s="20" t="s">
        <v>38</v>
      </c>
      <c r="D40" s="20" t="s">
        <v>112</v>
      </c>
      <c r="E40" s="36">
        <v>2002</v>
      </c>
      <c r="F40" s="37">
        <v>0.6</v>
      </c>
      <c r="G40" s="13">
        <v>2002</v>
      </c>
      <c r="I40" s="39">
        <f>+CEILING(IF($I$38=E40,F40,IF($I$38&lt;=G40,F40*0.3,0)),0.05)</f>
        <v>0.6000000000000001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D41" s="20"/>
      <c r="E41" s="20"/>
      <c r="G41" s="20"/>
      <c r="I41" s="40">
        <f>+CEILING(IF($I$38=E41,F41,IF($I$38&lt;=G41,F41*0.3,0)),0.05)</f>
        <v>0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D42" s="20"/>
      <c r="E42" s="20"/>
      <c r="G42" s="20"/>
      <c r="I42" s="40">
        <f>+CEILING(IF($I$38=E42,F42,IF($I$38&lt;=G42,F42*0.3,0)),0.05)</f>
        <v>0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0.6000000000000001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59.25</v>
      </c>
      <c r="J57" s="35">
        <f>+J34+J46+J55</f>
        <v>41.75</v>
      </c>
      <c r="K57" s="35">
        <f>+K34+K46+K55</f>
        <v>13.8</v>
      </c>
      <c r="L57" s="35">
        <f>+L34+L46+L55</f>
        <v>1</v>
      </c>
      <c r="M57" s="35">
        <f>+M34+M46+M55</f>
        <v>0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B63" s="38"/>
      <c r="D63" s="20"/>
      <c r="E63" s="36"/>
      <c r="F63" s="40"/>
      <c r="G63" s="36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B64" s="38"/>
      <c r="D64" s="20"/>
      <c r="E64" s="36"/>
      <c r="F64" s="37"/>
      <c r="G64" s="13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B65" s="38"/>
      <c r="D65" s="20"/>
      <c r="E65" s="36"/>
      <c r="F65" s="37"/>
      <c r="G65" s="13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B66" s="38"/>
      <c r="D66" s="20"/>
      <c r="E66" s="36"/>
      <c r="F66" s="40"/>
      <c r="G66" s="36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307</v>
      </c>
      <c r="C5" s="20" t="s">
        <v>40</v>
      </c>
      <c r="D5" s="20" t="s">
        <v>140</v>
      </c>
      <c r="E5" s="36" t="s">
        <v>143</v>
      </c>
      <c r="F5" s="37">
        <v>2.2</v>
      </c>
      <c r="G5" s="13">
        <v>2006</v>
      </c>
      <c r="I5" s="39">
        <f aca="true" t="shared" si="0" ref="I5:M14">+IF($G5&gt;=I$3,$F5,0)</f>
        <v>2.2</v>
      </c>
      <c r="J5" s="39">
        <f t="shared" si="0"/>
        <v>2.2</v>
      </c>
      <c r="K5" s="39">
        <f t="shared" si="0"/>
        <v>2.2</v>
      </c>
      <c r="L5" s="39">
        <f t="shared" si="0"/>
        <v>2.2</v>
      </c>
      <c r="M5" s="39">
        <f t="shared" si="0"/>
        <v>2.2</v>
      </c>
    </row>
    <row r="6" spans="1:13" ht="12.75">
      <c r="A6" s="24">
        <v>2</v>
      </c>
      <c r="B6" s="38" t="s">
        <v>306</v>
      </c>
      <c r="C6" s="20" t="s">
        <v>40</v>
      </c>
      <c r="D6" s="20" t="s">
        <v>51</v>
      </c>
      <c r="E6" s="36" t="s">
        <v>143</v>
      </c>
      <c r="F6" s="37">
        <v>1.9</v>
      </c>
      <c r="G6" s="13">
        <v>2006</v>
      </c>
      <c r="I6" s="40">
        <f t="shared" si="0"/>
        <v>1.9</v>
      </c>
      <c r="J6" s="40">
        <f t="shared" si="0"/>
        <v>1.9</v>
      </c>
      <c r="K6" s="40">
        <f t="shared" si="0"/>
        <v>1.9</v>
      </c>
      <c r="L6" s="40">
        <f t="shared" si="0"/>
        <v>1.9</v>
      </c>
      <c r="M6" s="40">
        <f t="shared" si="0"/>
        <v>1.9</v>
      </c>
    </row>
    <row r="7" spans="1:13" ht="12.75">
      <c r="A7" s="24">
        <v>3</v>
      </c>
      <c r="B7" s="38" t="s">
        <v>502</v>
      </c>
      <c r="C7" s="20" t="s">
        <v>40</v>
      </c>
      <c r="D7" s="20" t="s">
        <v>140</v>
      </c>
      <c r="E7" s="36" t="s">
        <v>143</v>
      </c>
      <c r="F7" s="37">
        <v>1.2</v>
      </c>
      <c r="G7" s="13">
        <v>2006</v>
      </c>
      <c r="I7" s="40">
        <f t="shared" si="0"/>
        <v>1.2</v>
      </c>
      <c r="J7" s="40">
        <f t="shared" si="0"/>
        <v>1.2</v>
      </c>
      <c r="K7" s="40">
        <f t="shared" si="0"/>
        <v>1.2</v>
      </c>
      <c r="L7" s="40">
        <f t="shared" si="0"/>
        <v>1.2</v>
      </c>
      <c r="M7" s="40">
        <f t="shared" si="0"/>
        <v>1.2</v>
      </c>
    </row>
    <row r="8" spans="1:13" ht="12.75">
      <c r="A8" s="24">
        <v>4</v>
      </c>
      <c r="B8" s="38" t="s">
        <v>506</v>
      </c>
      <c r="C8" s="20" t="s">
        <v>62</v>
      </c>
      <c r="D8" s="20" t="s">
        <v>140</v>
      </c>
      <c r="E8" s="36" t="s">
        <v>143</v>
      </c>
      <c r="F8" s="37">
        <v>0.5</v>
      </c>
      <c r="G8" s="13">
        <v>2006</v>
      </c>
      <c r="I8" s="40">
        <f t="shared" si="0"/>
        <v>0.5</v>
      </c>
      <c r="J8" s="40">
        <f t="shared" si="0"/>
        <v>0.5</v>
      </c>
      <c r="K8" s="40">
        <f t="shared" si="0"/>
        <v>0.5</v>
      </c>
      <c r="L8" s="40">
        <f t="shared" si="0"/>
        <v>0.5</v>
      </c>
      <c r="M8" s="40">
        <f t="shared" si="0"/>
        <v>0.5</v>
      </c>
    </row>
    <row r="9" spans="1:13" ht="12.75">
      <c r="A9" s="24">
        <v>5</v>
      </c>
      <c r="B9" s="38" t="s">
        <v>84</v>
      </c>
      <c r="C9" s="20" t="s">
        <v>39</v>
      </c>
      <c r="D9" s="20" t="s">
        <v>87</v>
      </c>
      <c r="E9" s="36" t="s">
        <v>33</v>
      </c>
      <c r="F9" s="37">
        <v>6</v>
      </c>
      <c r="G9" s="14">
        <v>2004</v>
      </c>
      <c r="I9" s="40">
        <f t="shared" si="0"/>
        <v>6</v>
      </c>
      <c r="J9" s="40">
        <f t="shared" si="0"/>
        <v>6</v>
      </c>
      <c r="K9" s="40">
        <f t="shared" si="0"/>
        <v>6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46</v>
      </c>
      <c r="C10" s="20" t="s">
        <v>38</v>
      </c>
      <c r="D10" s="20" t="s">
        <v>50</v>
      </c>
      <c r="E10" s="36" t="s">
        <v>33</v>
      </c>
      <c r="F10" s="37">
        <v>6</v>
      </c>
      <c r="G10" s="14">
        <v>2004</v>
      </c>
      <c r="I10" s="40">
        <f t="shared" si="0"/>
        <v>6</v>
      </c>
      <c r="J10" s="40">
        <f t="shared" si="0"/>
        <v>6</v>
      </c>
      <c r="K10" s="40">
        <f t="shared" si="0"/>
        <v>6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257</v>
      </c>
      <c r="C11" s="20" t="s">
        <v>38</v>
      </c>
      <c r="D11" s="20" t="s">
        <v>99</v>
      </c>
      <c r="E11" s="36" t="s">
        <v>143</v>
      </c>
      <c r="F11" s="37">
        <v>3</v>
      </c>
      <c r="G11" s="13">
        <v>2004</v>
      </c>
      <c r="I11" s="40">
        <f t="shared" si="0"/>
        <v>3</v>
      </c>
      <c r="J11" s="40">
        <f t="shared" si="0"/>
        <v>3</v>
      </c>
      <c r="K11" s="40">
        <f t="shared" si="0"/>
        <v>3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86</v>
      </c>
      <c r="C12" s="20" t="s">
        <v>38</v>
      </c>
      <c r="D12" s="20" t="s">
        <v>83</v>
      </c>
      <c r="E12" s="36" t="s">
        <v>33</v>
      </c>
      <c r="F12" s="37">
        <v>5.25</v>
      </c>
      <c r="G12" s="13">
        <v>2003</v>
      </c>
      <c r="I12" s="40">
        <f t="shared" si="0"/>
        <v>5.25</v>
      </c>
      <c r="J12" s="40">
        <f t="shared" si="0"/>
        <v>5.25</v>
      </c>
      <c r="K12" s="40">
        <f t="shared" si="0"/>
        <v>0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269</v>
      </c>
      <c r="C13" s="20" t="s">
        <v>38</v>
      </c>
      <c r="D13" s="20" t="s">
        <v>68</v>
      </c>
      <c r="E13" s="36" t="s">
        <v>33</v>
      </c>
      <c r="F13" s="37">
        <v>5.25</v>
      </c>
      <c r="G13" s="13">
        <v>2003</v>
      </c>
      <c r="I13" s="40">
        <f t="shared" si="0"/>
        <v>5.25</v>
      </c>
      <c r="J13" s="40">
        <f t="shared" si="0"/>
        <v>5.25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101</v>
      </c>
      <c r="C14" s="20" t="s">
        <v>40</v>
      </c>
      <c r="D14" s="20" t="s">
        <v>50</v>
      </c>
      <c r="E14" s="36" t="s">
        <v>33</v>
      </c>
      <c r="F14" s="37">
        <v>4.5</v>
      </c>
      <c r="G14" s="13">
        <v>2002</v>
      </c>
      <c r="I14" s="40">
        <f t="shared" si="0"/>
        <v>4.5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310</v>
      </c>
      <c r="C15" s="20" t="s">
        <v>40</v>
      </c>
      <c r="D15" s="20" t="s">
        <v>32</v>
      </c>
      <c r="E15" s="36" t="s">
        <v>143</v>
      </c>
      <c r="F15" s="37">
        <v>2.3</v>
      </c>
      <c r="G15" s="13">
        <v>2002</v>
      </c>
      <c r="I15" s="40">
        <f aca="true" t="shared" si="1" ref="I15:M24">+IF($G15&gt;=I$3,$F15,0)</f>
        <v>2.3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268</v>
      </c>
      <c r="C16" s="20" t="s">
        <v>38</v>
      </c>
      <c r="D16" s="20" t="s">
        <v>76</v>
      </c>
      <c r="E16" s="36" t="s">
        <v>143</v>
      </c>
      <c r="F16" s="37">
        <v>2.2</v>
      </c>
      <c r="G16" s="13">
        <v>2002</v>
      </c>
      <c r="I16" s="40">
        <f t="shared" si="1"/>
        <v>2.2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250</v>
      </c>
      <c r="C17" s="20" t="s">
        <v>38</v>
      </c>
      <c r="D17" s="20" t="s">
        <v>68</v>
      </c>
      <c r="E17" s="36" t="s">
        <v>143</v>
      </c>
      <c r="F17" s="37">
        <v>1.9</v>
      </c>
      <c r="G17" s="13">
        <v>2002</v>
      </c>
      <c r="I17" s="40">
        <f t="shared" si="1"/>
        <v>1.9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490</v>
      </c>
      <c r="C18" s="20" t="s">
        <v>62</v>
      </c>
      <c r="D18" s="20" t="s">
        <v>54</v>
      </c>
      <c r="E18" s="36" t="s">
        <v>143</v>
      </c>
      <c r="F18" s="37">
        <v>1.9</v>
      </c>
      <c r="G18" s="13">
        <v>2002</v>
      </c>
      <c r="I18" s="40">
        <f t="shared" si="1"/>
        <v>1.9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377</v>
      </c>
      <c r="C19" s="20" t="s">
        <v>89</v>
      </c>
      <c r="D19" s="20" t="s">
        <v>43</v>
      </c>
      <c r="E19" s="36" t="s">
        <v>143</v>
      </c>
      <c r="F19" s="37">
        <v>1.6</v>
      </c>
      <c r="G19" s="13">
        <v>2002</v>
      </c>
      <c r="I19" s="40">
        <f t="shared" si="1"/>
        <v>1.6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376</v>
      </c>
      <c r="C20" s="20" t="s">
        <v>31</v>
      </c>
      <c r="D20" s="20" t="s">
        <v>44</v>
      </c>
      <c r="E20" s="36" t="s">
        <v>143</v>
      </c>
      <c r="F20" s="37">
        <v>1.2</v>
      </c>
      <c r="G20" s="13">
        <v>2002</v>
      </c>
      <c r="I20" s="40">
        <f t="shared" si="1"/>
        <v>1.2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466</v>
      </c>
      <c r="C21" s="20" t="s">
        <v>81</v>
      </c>
      <c r="D21" s="20" t="s">
        <v>99</v>
      </c>
      <c r="E21" s="36" t="s">
        <v>143</v>
      </c>
      <c r="F21" s="37">
        <v>1.2</v>
      </c>
      <c r="G21" s="13">
        <v>2002</v>
      </c>
      <c r="I21" s="40">
        <f t="shared" si="1"/>
        <v>1.2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482</v>
      </c>
      <c r="C22" s="20" t="s">
        <v>40</v>
      </c>
      <c r="D22" s="20" t="s">
        <v>87</v>
      </c>
      <c r="E22" s="36" t="s">
        <v>143</v>
      </c>
      <c r="F22" s="37">
        <v>1.1</v>
      </c>
      <c r="G22" s="13">
        <v>2002</v>
      </c>
      <c r="I22" s="40">
        <f t="shared" si="1"/>
        <v>1.1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535</v>
      </c>
      <c r="C23" s="20" t="s">
        <v>62</v>
      </c>
      <c r="D23" s="20" t="s">
        <v>68</v>
      </c>
      <c r="E23" s="36" t="s">
        <v>143</v>
      </c>
      <c r="F23" s="37">
        <v>0.5</v>
      </c>
      <c r="G23" s="13">
        <v>2002</v>
      </c>
      <c r="I23" s="40">
        <f t="shared" si="1"/>
        <v>0.5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591</v>
      </c>
      <c r="C24" s="20" t="s">
        <v>53</v>
      </c>
      <c r="D24" s="20" t="s">
        <v>248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/>
      <c r="D25" s="20"/>
      <c r="E25" s="36"/>
      <c r="F25" s="37"/>
      <c r="G25" s="13"/>
      <c r="I25" s="40">
        <f aca="true" t="shared" si="2" ref="I25:M32">+IF($G25&gt;=I$3,$F25,0)</f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/>
      <c r="D26" s="20"/>
      <c r="E26" s="36"/>
      <c r="F26" s="37"/>
      <c r="G26" s="13"/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D27" s="20"/>
      <c r="E27" s="20"/>
      <c r="F27" s="25"/>
      <c r="G27" s="26"/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D28" s="20"/>
      <c r="E28" s="20"/>
      <c r="F28" s="25"/>
      <c r="G28" s="26"/>
      <c r="I28" s="40">
        <f t="shared" si="2"/>
        <v>0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D29" s="20"/>
      <c r="E29" s="20"/>
      <c r="F29" s="25"/>
      <c r="G29" s="26"/>
      <c r="I29" s="40">
        <f t="shared" si="2"/>
        <v>0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D30" s="20"/>
      <c r="E30" s="20"/>
      <c r="F30" s="25"/>
      <c r="G30" s="26"/>
      <c r="I30" s="40">
        <f t="shared" si="2"/>
        <v>0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D31" s="20"/>
      <c r="E31" s="20"/>
      <c r="F31" s="25"/>
      <c r="G31" s="26"/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D32" s="20"/>
      <c r="E32" s="20"/>
      <c r="F32" s="25"/>
      <c r="G32" s="26"/>
      <c r="I32" s="40">
        <f t="shared" si="2"/>
        <v>0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50.2</v>
      </c>
      <c r="J34" s="41">
        <f>+SUM(J5:J32)</f>
        <v>31.3</v>
      </c>
      <c r="K34" s="41">
        <f>+SUM(K5:K32)</f>
        <v>20.8</v>
      </c>
      <c r="L34" s="41">
        <f>+SUM(L5:L32)</f>
        <v>5.8</v>
      </c>
      <c r="M34" s="41">
        <f>+SUM(M5:M32)</f>
        <v>5.8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D40" s="20"/>
      <c r="E40" s="20"/>
      <c r="F40" s="27"/>
      <c r="G40" s="20"/>
      <c r="I40" s="39">
        <f>+CEILING(IF($I$38=E40,F40,IF($I$38&lt;=G40,F40*0.3,0)),0.05)</f>
        <v>0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D41" s="20"/>
      <c r="E41" s="20"/>
      <c r="G41" s="20"/>
      <c r="I41" s="40">
        <f>+CEILING(IF($I$38=E41,F41,IF($I$38&lt;=G41,F41*0.3,0)),0.05)</f>
        <v>0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D42" s="20"/>
      <c r="E42" s="20"/>
      <c r="G42" s="20"/>
      <c r="I42" s="40">
        <f>+CEILING(IF($I$38=E42,F42,IF($I$38&lt;=G42,F42*0.3,0)),0.05)</f>
        <v>0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0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50.2</v>
      </c>
      <c r="J57" s="35">
        <f>+J34+J46+J55</f>
        <v>31.3</v>
      </c>
      <c r="K57" s="35">
        <f>+K34+K46+K55</f>
        <v>20.8</v>
      </c>
      <c r="L57" s="35">
        <f>+L34+L46+L55</f>
        <v>5.8</v>
      </c>
      <c r="M57" s="35">
        <f>+M34+M46+M55</f>
        <v>5.8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B63" s="38"/>
      <c r="D63" s="20"/>
      <c r="E63" s="36"/>
      <c r="F63" s="40"/>
      <c r="G63" s="36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B64" s="38"/>
      <c r="D64" s="20"/>
      <c r="E64" s="36"/>
      <c r="F64" s="37"/>
      <c r="G64" s="13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B65" s="38"/>
      <c r="D65" s="20"/>
      <c r="E65" s="36"/>
      <c r="F65" s="37"/>
      <c r="G65" s="13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B66" s="38"/>
      <c r="D66" s="20"/>
      <c r="E66" s="36"/>
      <c r="F66" s="40"/>
      <c r="G66" s="36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207</v>
      </c>
      <c r="C5" s="20" t="s">
        <v>38</v>
      </c>
      <c r="D5" s="20" t="s">
        <v>83</v>
      </c>
      <c r="E5" s="36" t="s">
        <v>143</v>
      </c>
      <c r="F5" s="37">
        <v>2.7</v>
      </c>
      <c r="G5" s="13">
        <v>2006</v>
      </c>
      <c r="I5" s="39">
        <f aca="true" t="shared" si="0" ref="I5:M14">+IF($G5&gt;=I$3,$F5,0)</f>
        <v>2.7</v>
      </c>
      <c r="J5" s="39">
        <f t="shared" si="0"/>
        <v>2.7</v>
      </c>
      <c r="K5" s="39">
        <f t="shared" si="0"/>
        <v>2.7</v>
      </c>
      <c r="L5" s="39">
        <f t="shared" si="0"/>
        <v>2.7</v>
      </c>
      <c r="M5" s="39">
        <f t="shared" si="0"/>
        <v>2.7</v>
      </c>
    </row>
    <row r="6" spans="1:13" ht="12.75">
      <c r="A6" s="24">
        <v>2</v>
      </c>
      <c r="B6" s="38" t="s">
        <v>327</v>
      </c>
      <c r="C6" s="20" t="s">
        <v>38</v>
      </c>
      <c r="D6" s="20" t="s">
        <v>75</v>
      </c>
      <c r="E6" s="36" t="s">
        <v>143</v>
      </c>
      <c r="F6" s="37">
        <v>2.2</v>
      </c>
      <c r="G6" s="13">
        <v>2006</v>
      </c>
      <c r="I6" s="40">
        <f t="shared" si="0"/>
        <v>2.2</v>
      </c>
      <c r="J6" s="40">
        <f t="shared" si="0"/>
        <v>2.2</v>
      </c>
      <c r="K6" s="40">
        <f t="shared" si="0"/>
        <v>2.2</v>
      </c>
      <c r="L6" s="40">
        <f t="shared" si="0"/>
        <v>2.2</v>
      </c>
      <c r="M6" s="40">
        <f t="shared" si="0"/>
        <v>2.2</v>
      </c>
    </row>
    <row r="7" spans="1:13" ht="12.75">
      <c r="A7" s="24">
        <v>3</v>
      </c>
      <c r="B7" s="38" t="s">
        <v>463</v>
      </c>
      <c r="C7" s="20" t="s">
        <v>81</v>
      </c>
      <c r="D7" s="20" t="s">
        <v>82</v>
      </c>
      <c r="E7" s="36" t="s">
        <v>143</v>
      </c>
      <c r="F7" s="37">
        <v>1.4</v>
      </c>
      <c r="G7" s="13">
        <v>2006</v>
      </c>
      <c r="I7" s="40">
        <f t="shared" si="0"/>
        <v>1.4</v>
      </c>
      <c r="J7" s="40">
        <f t="shared" si="0"/>
        <v>1.4</v>
      </c>
      <c r="K7" s="40">
        <f t="shared" si="0"/>
        <v>1.4</v>
      </c>
      <c r="L7" s="40">
        <f t="shared" si="0"/>
        <v>1.4</v>
      </c>
      <c r="M7" s="40">
        <f t="shared" si="0"/>
        <v>1.4</v>
      </c>
    </row>
    <row r="8" spans="1:13" ht="12.75">
      <c r="A8" s="24">
        <v>4</v>
      </c>
      <c r="B8" s="38" t="s">
        <v>445</v>
      </c>
      <c r="C8" s="20" t="s">
        <v>40</v>
      </c>
      <c r="D8" s="20" t="s">
        <v>99</v>
      </c>
      <c r="E8" s="36" t="s">
        <v>143</v>
      </c>
      <c r="F8" s="37">
        <v>0.5</v>
      </c>
      <c r="G8" s="13">
        <v>2006</v>
      </c>
      <c r="I8" s="40">
        <f t="shared" si="0"/>
        <v>0.5</v>
      </c>
      <c r="J8" s="40">
        <f t="shared" si="0"/>
        <v>0.5</v>
      </c>
      <c r="K8" s="40">
        <f t="shared" si="0"/>
        <v>0.5</v>
      </c>
      <c r="L8" s="40">
        <f t="shared" si="0"/>
        <v>0.5</v>
      </c>
      <c r="M8" s="40">
        <f t="shared" si="0"/>
        <v>0.5</v>
      </c>
    </row>
    <row r="9" spans="1:13" ht="12.75">
      <c r="A9" s="24">
        <v>5</v>
      </c>
      <c r="B9" s="38" t="s">
        <v>153</v>
      </c>
      <c r="C9" s="20" t="s">
        <v>40</v>
      </c>
      <c r="D9" s="20" t="s">
        <v>44</v>
      </c>
      <c r="E9" s="36" t="s">
        <v>143</v>
      </c>
      <c r="F9" s="37">
        <v>4.1</v>
      </c>
      <c r="G9" s="13">
        <v>2005</v>
      </c>
      <c r="I9" s="40">
        <f t="shared" si="0"/>
        <v>4.1</v>
      </c>
      <c r="J9" s="40">
        <f t="shared" si="0"/>
        <v>4.1</v>
      </c>
      <c r="K9" s="40">
        <f t="shared" si="0"/>
        <v>4.1</v>
      </c>
      <c r="L9" s="40">
        <f t="shared" si="0"/>
        <v>4.1</v>
      </c>
      <c r="M9" s="40">
        <f t="shared" si="0"/>
        <v>0</v>
      </c>
    </row>
    <row r="10" spans="1:13" ht="12.75">
      <c r="A10" s="24">
        <v>6</v>
      </c>
      <c r="B10" s="38" t="s">
        <v>157</v>
      </c>
      <c r="C10" s="20" t="s">
        <v>40</v>
      </c>
      <c r="D10" s="20" t="s">
        <v>75</v>
      </c>
      <c r="E10" s="36" t="s">
        <v>143</v>
      </c>
      <c r="F10" s="37">
        <v>3.6</v>
      </c>
      <c r="G10" s="13">
        <v>2005</v>
      </c>
      <c r="I10" s="40">
        <f t="shared" si="0"/>
        <v>3.6</v>
      </c>
      <c r="J10" s="40">
        <f t="shared" si="0"/>
        <v>3.6</v>
      </c>
      <c r="K10" s="40">
        <f t="shared" si="0"/>
        <v>3.6</v>
      </c>
      <c r="L10" s="40">
        <f t="shared" si="0"/>
        <v>3.6</v>
      </c>
      <c r="M10" s="40">
        <f t="shared" si="0"/>
        <v>0</v>
      </c>
    </row>
    <row r="11" spans="1:13" ht="12.75">
      <c r="A11" s="24">
        <v>7</v>
      </c>
      <c r="B11" s="38" t="s">
        <v>338</v>
      </c>
      <c r="C11" s="20" t="s">
        <v>38</v>
      </c>
      <c r="D11" s="20" t="s">
        <v>59</v>
      </c>
      <c r="E11" s="36" t="s">
        <v>143</v>
      </c>
      <c r="F11" s="37">
        <v>1.5</v>
      </c>
      <c r="G11" s="13">
        <v>2005</v>
      </c>
      <c r="I11" s="40">
        <f t="shared" si="0"/>
        <v>1.5</v>
      </c>
      <c r="J11" s="40">
        <f t="shared" si="0"/>
        <v>1.5</v>
      </c>
      <c r="K11" s="40">
        <f t="shared" si="0"/>
        <v>1.5</v>
      </c>
      <c r="L11" s="40">
        <f t="shared" si="0"/>
        <v>1.5</v>
      </c>
      <c r="M11" s="40">
        <f t="shared" si="0"/>
        <v>0</v>
      </c>
    </row>
    <row r="12" spans="1:13" ht="12.75">
      <c r="A12" s="24">
        <v>8</v>
      </c>
      <c r="B12" s="38" t="s">
        <v>383</v>
      </c>
      <c r="C12" s="20" t="s">
        <v>31</v>
      </c>
      <c r="D12" s="20" t="s">
        <v>75</v>
      </c>
      <c r="E12" s="36" t="s">
        <v>143</v>
      </c>
      <c r="F12" s="37">
        <v>1.2</v>
      </c>
      <c r="G12" s="13">
        <v>2005</v>
      </c>
      <c r="I12" s="40">
        <f t="shared" si="0"/>
        <v>1.2</v>
      </c>
      <c r="J12" s="40">
        <f t="shared" si="0"/>
        <v>1.2</v>
      </c>
      <c r="K12" s="40">
        <f t="shared" si="0"/>
        <v>1.2</v>
      </c>
      <c r="L12" s="40">
        <f t="shared" si="0"/>
        <v>1.2</v>
      </c>
      <c r="M12" s="40">
        <f t="shared" si="0"/>
        <v>0</v>
      </c>
    </row>
    <row r="13" spans="1:13" ht="12.75">
      <c r="A13" s="24">
        <v>9</v>
      </c>
      <c r="B13" s="38" t="s">
        <v>90</v>
      </c>
      <c r="C13" s="20" t="s">
        <v>38</v>
      </c>
      <c r="D13" s="20" t="s">
        <v>77</v>
      </c>
      <c r="E13" s="36" t="s">
        <v>33</v>
      </c>
      <c r="F13" s="37">
        <v>6</v>
      </c>
      <c r="G13" s="14">
        <v>2004</v>
      </c>
      <c r="I13" s="40">
        <f t="shared" si="0"/>
        <v>6</v>
      </c>
      <c r="J13" s="40">
        <f t="shared" si="0"/>
        <v>6</v>
      </c>
      <c r="K13" s="40">
        <f t="shared" si="0"/>
        <v>6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91</v>
      </c>
      <c r="C14" s="20" t="s">
        <v>40</v>
      </c>
      <c r="D14" s="20" t="s">
        <v>44</v>
      </c>
      <c r="E14" s="36" t="s">
        <v>33</v>
      </c>
      <c r="F14" s="37">
        <v>6</v>
      </c>
      <c r="G14" s="13">
        <v>2004</v>
      </c>
      <c r="I14" s="40">
        <f t="shared" si="0"/>
        <v>6</v>
      </c>
      <c r="J14" s="40">
        <f t="shared" si="0"/>
        <v>6</v>
      </c>
      <c r="K14" s="40">
        <f t="shared" si="0"/>
        <v>6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98</v>
      </c>
      <c r="C15" s="20" t="s">
        <v>39</v>
      </c>
      <c r="D15" s="20" t="s">
        <v>99</v>
      </c>
      <c r="E15" s="36" t="s">
        <v>33</v>
      </c>
      <c r="F15" s="37">
        <v>6</v>
      </c>
      <c r="G15" s="13">
        <v>2004</v>
      </c>
      <c r="I15" s="40">
        <f aca="true" t="shared" si="1" ref="I15:M24">+IF($G15&gt;=I$3,$F15,0)</f>
        <v>6</v>
      </c>
      <c r="J15" s="40">
        <f t="shared" si="1"/>
        <v>6</v>
      </c>
      <c r="K15" s="40">
        <f t="shared" si="1"/>
        <v>6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287</v>
      </c>
      <c r="C16" s="20" t="s">
        <v>53</v>
      </c>
      <c r="D16" s="20" t="s">
        <v>41</v>
      </c>
      <c r="E16" s="36" t="s">
        <v>143</v>
      </c>
      <c r="F16" s="37">
        <v>1.6</v>
      </c>
      <c r="G16" s="13">
        <v>2003</v>
      </c>
      <c r="I16" s="40">
        <f t="shared" si="1"/>
        <v>1.6</v>
      </c>
      <c r="J16" s="40">
        <f t="shared" si="1"/>
        <v>1.6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339</v>
      </c>
      <c r="C17" s="20" t="s">
        <v>81</v>
      </c>
      <c r="D17" s="20" t="s">
        <v>244</v>
      </c>
      <c r="E17" s="36" t="s">
        <v>143</v>
      </c>
      <c r="F17" s="37">
        <v>1.1</v>
      </c>
      <c r="G17" s="13">
        <v>2003</v>
      </c>
      <c r="I17" s="40">
        <f t="shared" si="1"/>
        <v>1.1</v>
      </c>
      <c r="J17" s="40">
        <f t="shared" si="1"/>
        <v>1.1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449</v>
      </c>
      <c r="C18" s="20" t="s">
        <v>89</v>
      </c>
      <c r="D18" s="20" t="s">
        <v>244</v>
      </c>
      <c r="E18" s="36" t="s">
        <v>143</v>
      </c>
      <c r="F18" s="37">
        <v>0.8</v>
      </c>
      <c r="G18" s="13">
        <v>2003</v>
      </c>
      <c r="I18" s="40">
        <f t="shared" si="1"/>
        <v>0.8</v>
      </c>
      <c r="J18" s="40">
        <f t="shared" si="1"/>
        <v>0.8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477</v>
      </c>
      <c r="C19" s="20" t="s">
        <v>62</v>
      </c>
      <c r="D19" s="20" t="s">
        <v>57</v>
      </c>
      <c r="E19" s="36" t="s">
        <v>143</v>
      </c>
      <c r="F19" s="37">
        <v>0.5</v>
      </c>
      <c r="G19" s="13">
        <v>2003</v>
      </c>
      <c r="I19" s="40">
        <f t="shared" si="1"/>
        <v>0.5</v>
      </c>
      <c r="J19" s="40">
        <f t="shared" si="1"/>
        <v>0.5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503</v>
      </c>
      <c r="C20" s="20" t="s">
        <v>39</v>
      </c>
      <c r="D20" s="20" t="s">
        <v>44</v>
      </c>
      <c r="E20" s="36" t="s">
        <v>143</v>
      </c>
      <c r="F20" s="37">
        <v>0.5</v>
      </c>
      <c r="G20" s="13">
        <v>2003</v>
      </c>
      <c r="I20" s="40">
        <f t="shared" si="1"/>
        <v>0.5</v>
      </c>
      <c r="J20" s="40">
        <f t="shared" si="1"/>
        <v>0.5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19" t="s">
        <v>261</v>
      </c>
      <c r="C21" s="20" t="s">
        <v>81</v>
      </c>
      <c r="D21" s="20" t="s">
        <v>83</v>
      </c>
      <c r="E21" s="20" t="s">
        <v>143</v>
      </c>
      <c r="F21" s="25">
        <v>3.6</v>
      </c>
      <c r="G21" s="26">
        <v>2002</v>
      </c>
      <c r="I21" s="40">
        <f t="shared" si="1"/>
        <v>3.6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181</v>
      </c>
      <c r="C22" s="20" t="s">
        <v>38</v>
      </c>
      <c r="D22" s="20" t="s">
        <v>182</v>
      </c>
      <c r="E22" s="36" t="s">
        <v>143</v>
      </c>
      <c r="F22" s="37">
        <v>2.9</v>
      </c>
      <c r="G22" s="13">
        <v>2002</v>
      </c>
      <c r="I22" s="40">
        <f t="shared" si="1"/>
        <v>2.9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333</v>
      </c>
      <c r="C23" s="20" t="s">
        <v>81</v>
      </c>
      <c r="D23" s="20" t="s">
        <v>99</v>
      </c>
      <c r="E23" s="36" t="s">
        <v>143</v>
      </c>
      <c r="F23" s="37">
        <v>1.3</v>
      </c>
      <c r="G23" s="13">
        <v>2002</v>
      </c>
      <c r="I23" s="40">
        <f t="shared" si="1"/>
        <v>1.3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475</v>
      </c>
      <c r="C24" s="20" t="s">
        <v>62</v>
      </c>
      <c r="D24" s="20" t="s">
        <v>99</v>
      </c>
      <c r="E24" s="36" t="s">
        <v>143</v>
      </c>
      <c r="F24" s="37">
        <v>1.3</v>
      </c>
      <c r="G24" s="13">
        <v>2002</v>
      </c>
      <c r="I24" s="40">
        <f t="shared" si="1"/>
        <v>1.3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360</v>
      </c>
      <c r="C25" s="20" t="s">
        <v>53</v>
      </c>
      <c r="D25" s="20" t="s">
        <v>104</v>
      </c>
      <c r="E25" s="36" t="s">
        <v>143</v>
      </c>
      <c r="F25" s="37">
        <v>1.1</v>
      </c>
      <c r="G25" s="13">
        <v>2002</v>
      </c>
      <c r="I25" s="40">
        <f aca="true" t="shared" si="2" ref="I25:M32">+IF($G25&gt;=I$3,$F25,0)</f>
        <v>1.1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419</v>
      </c>
      <c r="C26" s="20" t="s">
        <v>38</v>
      </c>
      <c r="D26" s="20" t="s">
        <v>59</v>
      </c>
      <c r="E26" s="36" t="s">
        <v>143</v>
      </c>
      <c r="F26" s="37">
        <v>1</v>
      </c>
      <c r="G26" s="13">
        <v>2002</v>
      </c>
      <c r="I26" s="40">
        <f t="shared" si="2"/>
        <v>1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420</v>
      </c>
      <c r="C27" s="20" t="s">
        <v>38</v>
      </c>
      <c r="D27" s="20" t="s">
        <v>112</v>
      </c>
      <c r="E27" s="36" t="s">
        <v>143</v>
      </c>
      <c r="F27" s="37">
        <v>0.9</v>
      </c>
      <c r="G27" s="13">
        <v>2002</v>
      </c>
      <c r="I27" s="40">
        <f t="shared" si="2"/>
        <v>0.9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476</v>
      </c>
      <c r="C28" s="20" t="s">
        <v>62</v>
      </c>
      <c r="D28" s="20" t="s">
        <v>58</v>
      </c>
      <c r="E28" s="36" t="s">
        <v>143</v>
      </c>
      <c r="F28" s="37">
        <v>0.9</v>
      </c>
      <c r="G28" s="13">
        <v>2002</v>
      </c>
      <c r="I28" s="40">
        <f t="shared" si="2"/>
        <v>0.9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505</v>
      </c>
      <c r="C29" s="20" t="s">
        <v>31</v>
      </c>
      <c r="D29" s="20" t="s">
        <v>41</v>
      </c>
      <c r="E29" s="36" t="s">
        <v>143</v>
      </c>
      <c r="F29" s="37">
        <v>0.9</v>
      </c>
      <c r="G29" s="13">
        <v>2002</v>
      </c>
      <c r="I29" s="40">
        <f t="shared" si="2"/>
        <v>0.9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38" t="s">
        <v>644</v>
      </c>
      <c r="C30" s="20" t="s">
        <v>62</v>
      </c>
      <c r="D30" s="20" t="s">
        <v>99</v>
      </c>
      <c r="E30" s="36" t="s">
        <v>143</v>
      </c>
      <c r="F30" s="37">
        <v>0.5</v>
      </c>
      <c r="G30" s="13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 t="s">
        <v>368</v>
      </c>
      <c r="C31" s="20" t="s">
        <v>39</v>
      </c>
      <c r="D31" s="20" t="s">
        <v>43</v>
      </c>
      <c r="E31" s="36" t="s">
        <v>143</v>
      </c>
      <c r="F31" s="37">
        <v>0.5</v>
      </c>
      <c r="G31" s="13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418</v>
      </c>
      <c r="C32" s="20" t="s">
        <v>38</v>
      </c>
      <c r="D32" s="20" t="s">
        <v>135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4:13" ht="12.75">
      <c r="D34" s="20"/>
      <c r="E34" s="20"/>
      <c r="F34" s="25"/>
      <c r="G34" s="26"/>
      <c r="I34" s="41">
        <f>+SUM(I5:I32)</f>
        <v>55.099999999999994</v>
      </c>
      <c r="J34" s="41">
        <f>+SUM(J5:J32)</f>
        <v>39.7</v>
      </c>
      <c r="K34" s="41">
        <f>+SUM(K5:K32)</f>
        <v>35.2</v>
      </c>
      <c r="L34" s="41">
        <f>+SUM(L5:L32)</f>
        <v>17.2</v>
      </c>
      <c r="M34" s="41">
        <f>+SUM(M5:M32)</f>
        <v>6.800000000000001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302</v>
      </c>
      <c r="C40" s="20" t="s">
        <v>40</v>
      </c>
      <c r="D40" s="20" t="s">
        <v>83</v>
      </c>
      <c r="E40" s="36">
        <v>2002</v>
      </c>
      <c r="F40" s="37">
        <v>0.9</v>
      </c>
      <c r="G40" s="13">
        <v>2002</v>
      </c>
      <c r="I40" s="39">
        <f>+CEILING(IF($I$38=E40,F40,IF($I$38&lt;=G40,F40*0.3,0)),0.05)</f>
        <v>0.9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B41" s="38"/>
      <c r="D41" s="20"/>
      <c r="E41" s="36"/>
      <c r="F41" s="38"/>
      <c r="G41" s="36"/>
      <c r="I41" s="40">
        <f>+CEILING(IF($I$38=E41,F41,IF($I$38&lt;=G41,F41*0.3,0)),0.05)</f>
        <v>0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B42" s="38"/>
      <c r="D42" s="20"/>
      <c r="E42" s="36"/>
      <c r="F42" s="38"/>
      <c r="G42" s="36"/>
      <c r="I42" s="40">
        <f>+CEILING(IF($I$38=E42,F42,IF($I$38&lt;=G42,F42*0.3,0)),0.05)</f>
        <v>0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B43" s="38"/>
      <c r="D43" s="20"/>
      <c r="E43" s="36"/>
      <c r="F43" s="38"/>
      <c r="G43" s="36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B44" s="38"/>
      <c r="D44" s="20"/>
      <c r="E44" s="36"/>
      <c r="F44" s="38"/>
      <c r="G44" s="36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0.9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55.99999999999999</v>
      </c>
      <c r="J57" s="35">
        <f>+J34+J46+J55</f>
        <v>39.7</v>
      </c>
      <c r="K57" s="35">
        <f>+K34+K46+K55</f>
        <v>35.2</v>
      </c>
      <c r="L57" s="35">
        <f>+L34+L46+L55</f>
        <v>17.2</v>
      </c>
      <c r="M57" s="35">
        <f>+M34+M46+M55</f>
        <v>6.800000000000001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B63" s="38"/>
      <c r="D63" s="20"/>
      <c r="E63" s="36"/>
      <c r="F63" s="40"/>
      <c r="G63" s="36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B64" s="38"/>
      <c r="D64" s="20"/>
      <c r="E64" s="36"/>
      <c r="F64" s="37"/>
      <c r="G64" s="13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B65" s="38"/>
      <c r="D65" s="20"/>
      <c r="E65" s="36"/>
      <c r="F65" s="37"/>
      <c r="G65" s="13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B66" s="38"/>
      <c r="D66" s="20"/>
      <c r="E66" s="36"/>
      <c r="F66" s="40"/>
      <c r="G66" s="36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205</v>
      </c>
      <c r="C5" s="20" t="s">
        <v>38</v>
      </c>
      <c r="D5" s="20" t="s">
        <v>76</v>
      </c>
      <c r="E5" s="36" t="s">
        <v>143</v>
      </c>
      <c r="F5" s="37">
        <v>3.6</v>
      </c>
      <c r="G5" s="13">
        <v>2006</v>
      </c>
      <c r="I5" s="39">
        <f aca="true" t="shared" si="0" ref="I5:M14">+IF($G5&gt;=I$3,$F5,0)</f>
        <v>3.6</v>
      </c>
      <c r="J5" s="39">
        <f t="shared" si="0"/>
        <v>3.6</v>
      </c>
      <c r="K5" s="39">
        <f t="shared" si="0"/>
        <v>3.6</v>
      </c>
      <c r="L5" s="39">
        <f t="shared" si="0"/>
        <v>3.6</v>
      </c>
      <c r="M5" s="39">
        <f t="shared" si="0"/>
        <v>3.6</v>
      </c>
    </row>
    <row r="6" spans="1:13" ht="12.75">
      <c r="A6" s="24">
        <v>2</v>
      </c>
      <c r="B6" s="38" t="s">
        <v>142</v>
      </c>
      <c r="C6" s="20" t="s">
        <v>38</v>
      </c>
      <c r="D6" s="20" t="s">
        <v>109</v>
      </c>
      <c r="E6" s="36" t="s">
        <v>143</v>
      </c>
      <c r="F6" s="37">
        <v>3.3</v>
      </c>
      <c r="G6" s="13">
        <v>2006</v>
      </c>
      <c r="I6" s="40">
        <f t="shared" si="0"/>
        <v>3.3</v>
      </c>
      <c r="J6" s="40">
        <f t="shared" si="0"/>
        <v>3.3</v>
      </c>
      <c r="K6" s="40">
        <f t="shared" si="0"/>
        <v>3.3</v>
      </c>
      <c r="L6" s="40">
        <f t="shared" si="0"/>
        <v>3.3</v>
      </c>
      <c r="M6" s="40">
        <f t="shared" si="0"/>
        <v>3.3</v>
      </c>
    </row>
    <row r="7" spans="1:13" ht="12.75">
      <c r="A7" s="24">
        <v>3</v>
      </c>
      <c r="B7" s="38" t="s">
        <v>416</v>
      </c>
      <c r="C7" s="20" t="s">
        <v>38</v>
      </c>
      <c r="D7" s="20" t="s">
        <v>68</v>
      </c>
      <c r="E7" s="36" t="s">
        <v>143</v>
      </c>
      <c r="F7" s="37">
        <v>0.7</v>
      </c>
      <c r="G7" s="13">
        <v>2006</v>
      </c>
      <c r="I7" s="40">
        <f t="shared" si="0"/>
        <v>0.7</v>
      </c>
      <c r="J7" s="40">
        <f t="shared" si="0"/>
        <v>0.7</v>
      </c>
      <c r="K7" s="40">
        <f t="shared" si="0"/>
        <v>0.7</v>
      </c>
      <c r="L7" s="40">
        <f t="shared" si="0"/>
        <v>0.7</v>
      </c>
      <c r="M7" s="40">
        <f t="shared" si="0"/>
        <v>0.7</v>
      </c>
    </row>
    <row r="8" spans="1:13" ht="12.75">
      <c r="A8" s="24">
        <v>4</v>
      </c>
      <c r="B8" s="38" t="s">
        <v>66</v>
      </c>
      <c r="C8" s="20" t="s">
        <v>53</v>
      </c>
      <c r="D8" s="20" t="s">
        <v>42</v>
      </c>
      <c r="E8" s="36" t="s">
        <v>33</v>
      </c>
      <c r="F8" s="37">
        <v>6</v>
      </c>
      <c r="G8" s="14">
        <v>2004</v>
      </c>
      <c r="I8" s="40">
        <f t="shared" si="0"/>
        <v>6</v>
      </c>
      <c r="J8" s="40">
        <f t="shared" si="0"/>
        <v>6</v>
      </c>
      <c r="K8" s="40">
        <f t="shared" si="0"/>
        <v>6</v>
      </c>
      <c r="L8" s="40">
        <f t="shared" si="0"/>
        <v>0</v>
      </c>
      <c r="M8" s="40">
        <f t="shared" si="0"/>
        <v>0</v>
      </c>
    </row>
    <row r="9" spans="1:13" ht="12.75">
      <c r="A9" s="24">
        <v>5</v>
      </c>
      <c r="B9" s="38" t="s">
        <v>174</v>
      </c>
      <c r="C9" s="20" t="s">
        <v>62</v>
      </c>
      <c r="D9" s="20" t="s">
        <v>43</v>
      </c>
      <c r="E9" s="36" t="s">
        <v>143</v>
      </c>
      <c r="F9" s="37">
        <v>4.1</v>
      </c>
      <c r="G9" s="13">
        <v>2004</v>
      </c>
      <c r="I9" s="40">
        <f t="shared" si="0"/>
        <v>4.1</v>
      </c>
      <c r="J9" s="40">
        <f t="shared" si="0"/>
        <v>4.1</v>
      </c>
      <c r="K9" s="40">
        <f t="shared" si="0"/>
        <v>4.1</v>
      </c>
      <c r="L9" s="40">
        <f t="shared" si="0"/>
        <v>0</v>
      </c>
      <c r="M9" s="40">
        <f t="shared" si="0"/>
        <v>0</v>
      </c>
    </row>
    <row r="10" spans="1:13" ht="12.75">
      <c r="A10" s="24">
        <v>6</v>
      </c>
      <c r="B10" s="38" t="s">
        <v>177</v>
      </c>
      <c r="C10" s="20" t="s">
        <v>38</v>
      </c>
      <c r="D10" s="20" t="s">
        <v>68</v>
      </c>
      <c r="E10" s="36" t="s">
        <v>143</v>
      </c>
      <c r="F10" s="37">
        <v>3.3</v>
      </c>
      <c r="G10" s="13">
        <v>2004</v>
      </c>
      <c r="I10" s="40">
        <f t="shared" si="0"/>
        <v>3.3</v>
      </c>
      <c r="J10" s="40">
        <f t="shared" si="0"/>
        <v>3.3</v>
      </c>
      <c r="K10" s="40">
        <f t="shared" si="0"/>
        <v>3.3</v>
      </c>
      <c r="L10" s="40">
        <f t="shared" si="0"/>
        <v>0</v>
      </c>
      <c r="M10" s="40">
        <f t="shared" si="0"/>
        <v>0</v>
      </c>
    </row>
    <row r="11" spans="1:13" ht="12.75">
      <c r="A11" s="24">
        <v>7</v>
      </c>
      <c r="B11" s="38" t="s">
        <v>173</v>
      </c>
      <c r="C11" s="20" t="s">
        <v>81</v>
      </c>
      <c r="D11" s="20" t="s">
        <v>44</v>
      </c>
      <c r="E11" s="36" t="s">
        <v>143</v>
      </c>
      <c r="F11" s="37">
        <v>3.1</v>
      </c>
      <c r="G11" s="13">
        <v>2004</v>
      </c>
      <c r="I11" s="40">
        <f t="shared" si="0"/>
        <v>3.1</v>
      </c>
      <c r="J11" s="40">
        <f t="shared" si="0"/>
        <v>3.1</v>
      </c>
      <c r="K11" s="40">
        <f t="shared" si="0"/>
        <v>3.1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245</v>
      </c>
      <c r="C12" s="20" t="s">
        <v>81</v>
      </c>
      <c r="D12" s="20" t="s">
        <v>57</v>
      </c>
      <c r="E12" s="36" t="s">
        <v>143</v>
      </c>
      <c r="F12" s="37">
        <v>2.7</v>
      </c>
      <c r="G12" s="13">
        <v>2004</v>
      </c>
      <c r="I12" s="40">
        <f t="shared" si="0"/>
        <v>2.7</v>
      </c>
      <c r="J12" s="40">
        <f t="shared" si="0"/>
        <v>2.7</v>
      </c>
      <c r="K12" s="40">
        <f t="shared" si="0"/>
        <v>2.7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353</v>
      </c>
      <c r="C13" s="20" t="s">
        <v>81</v>
      </c>
      <c r="D13" s="20" t="s">
        <v>51</v>
      </c>
      <c r="E13" s="36" t="s">
        <v>143</v>
      </c>
      <c r="F13" s="37">
        <v>2.5</v>
      </c>
      <c r="G13" s="13">
        <v>2004</v>
      </c>
      <c r="I13" s="40">
        <f t="shared" si="0"/>
        <v>2.5</v>
      </c>
      <c r="J13" s="40">
        <f t="shared" si="0"/>
        <v>2.5</v>
      </c>
      <c r="K13" s="40">
        <f t="shared" si="0"/>
        <v>2.5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282</v>
      </c>
      <c r="C14" s="20" t="s">
        <v>31</v>
      </c>
      <c r="D14" s="20" t="s">
        <v>42</v>
      </c>
      <c r="E14" s="36" t="s">
        <v>143</v>
      </c>
      <c r="F14" s="37">
        <v>2</v>
      </c>
      <c r="G14" s="13">
        <v>2003</v>
      </c>
      <c r="I14" s="40">
        <f t="shared" si="0"/>
        <v>2</v>
      </c>
      <c r="J14" s="40">
        <f t="shared" si="0"/>
        <v>2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111</v>
      </c>
      <c r="C15" s="20" t="s">
        <v>40</v>
      </c>
      <c r="D15" s="20" t="s">
        <v>112</v>
      </c>
      <c r="E15" s="36" t="s">
        <v>33</v>
      </c>
      <c r="F15" s="37">
        <v>4.5</v>
      </c>
      <c r="G15" s="13">
        <v>2002</v>
      </c>
      <c r="I15" s="40">
        <f aca="true" t="shared" si="1" ref="I15:M24">+IF($G15&gt;=I$3,$F15,0)</f>
        <v>4.5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69</v>
      </c>
      <c r="C16" s="20" t="s">
        <v>39</v>
      </c>
      <c r="D16" s="20" t="s">
        <v>70</v>
      </c>
      <c r="E16" s="36" t="s">
        <v>33</v>
      </c>
      <c r="F16" s="37">
        <v>4.5</v>
      </c>
      <c r="G16" s="13">
        <v>2002</v>
      </c>
      <c r="I16" s="40">
        <f t="shared" si="1"/>
        <v>4.5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19" t="s">
        <v>210</v>
      </c>
      <c r="C17" s="20" t="s">
        <v>81</v>
      </c>
      <c r="D17" s="20" t="s">
        <v>51</v>
      </c>
      <c r="E17" s="20" t="s">
        <v>143</v>
      </c>
      <c r="F17" s="25">
        <v>4.1</v>
      </c>
      <c r="G17" s="26">
        <v>2002</v>
      </c>
      <c r="I17" s="40">
        <f t="shared" si="1"/>
        <v>4.1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141</v>
      </c>
      <c r="C18" s="20" t="s">
        <v>89</v>
      </c>
      <c r="D18" s="20" t="s">
        <v>32</v>
      </c>
      <c r="E18" s="36" t="s">
        <v>143</v>
      </c>
      <c r="F18" s="37">
        <v>3.1</v>
      </c>
      <c r="G18" s="13">
        <v>2002</v>
      </c>
      <c r="I18" s="40">
        <f t="shared" si="1"/>
        <v>3.1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299</v>
      </c>
      <c r="C19" s="20" t="s">
        <v>40</v>
      </c>
      <c r="D19" s="20" t="s">
        <v>109</v>
      </c>
      <c r="E19" s="36" t="s">
        <v>143</v>
      </c>
      <c r="F19" s="37">
        <v>2.9</v>
      </c>
      <c r="G19" s="13">
        <v>2002</v>
      </c>
      <c r="I19" s="40">
        <f t="shared" si="1"/>
        <v>2.9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255</v>
      </c>
      <c r="C20" s="20" t="s">
        <v>81</v>
      </c>
      <c r="D20" s="20" t="s">
        <v>248</v>
      </c>
      <c r="E20" s="36" t="s">
        <v>143</v>
      </c>
      <c r="F20" s="37">
        <v>2</v>
      </c>
      <c r="G20" s="13">
        <v>2002</v>
      </c>
      <c r="I20" s="40">
        <f t="shared" si="1"/>
        <v>2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300</v>
      </c>
      <c r="C21" s="20" t="s">
        <v>40</v>
      </c>
      <c r="D21" s="20" t="s">
        <v>76</v>
      </c>
      <c r="E21" s="36" t="s">
        <v>143</v>
      </c>
      <c r="F21" s="37">
        <v>2</v>
      </c>
      <c r="G21" s="13">
        <v>2002</v>
      </c>
      <c r="I21" s="40">
        <f t="shared" si="1"/>
        <v>2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394</v>
      </c>
      <c r="C22" s="20" t="s">
        <v>81</v>
      </c>
      <c r="D22" s="20" t="s">
        <v>63</v>
      </c>
      <c r="E22" s="36" t="s">
        <v>143</v>
      </c>
      <c r="F22" s="37">
        <v>1.5</v>
      </c>
      <c r="G22" s="13">
        <v>2002</v>
      </c>
      <c r="I22" s="40">
        <f t="shared" si="1"/>
        <v>1.5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 t="s">
        <v>693</v>
      </c>
      <c r="C23" s="20" t="s">
        <v>40</v>
      </c>
      <c r="D23" s="20" t="s">
        <v>50</v>
      </c>
      <c r="E23" s="36" t="s">
        <v>143</v>
      </c>
      <c r="F23" s="37">
        <v>0.5</v>
      </c>
      <c r="G23" s="13">
        <v>2002</v>
      </c>
      <c r="I23" s="40">
        <f t="shared" si="1"/>
        <v>0.5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527</v>
      </c>
      <c r="C24" s="20" t="s">
        <v>31</v>
      </c>
      <c r="D24" s="20" t="s">
        <v>58</v>
      </c>
      <c r="E24" s="36" t="s">
        <v>143</v>
      </c>
      <c r="F24" s="37">
        <v>0.5</v>
      </c>
      <c r="G24" s="13">
        <v>2002</v>
      </c>
      <c r="I24" s="40">
        <f t="shared" si="1"/>
        <v>0.5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38" t="s">
        <v>552</v>
      </c>
      <c r="C25" s="20" t="s">
        <v>89</v>
      </c>
      <c r="D25" s="20" t="s">
        <v>54</v>
      </c>
      <c r="E25" s="36" t="s">
        <v>143</v>
      </c>
      <c r="F25" s="37">
        <v>0.5</v>
      </c>
      <c r="G25" s="13">
        <v>2002</v>
      </c>
      <c r="I25" s="40">
        <f aca="true" t="shared" si="2" ref="I25:M32">+IF($G25&gt;=I$3,$F25,0)</f>
        <v>0.5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B26" s="38" t="s">
        <v>568</v>
      </c>
      <c r="C26" s="20" t="s">
        <v>38</v>
      </c>
      <c r="D26" s="20" t="s">
        <v>57</v>
      </c>
      <c r="E26" s="36" t="s">
        <v>143</v>
      </c>
      <c r="F26" s="37">
        <v>0.5</v>
      </c>
      <c r="G26" s="13">
        <v>2002</v>
      </c>
      <c r="I26" s="40">
        <f t="shared" si="2"/>
        <v>0.5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B27" s="38" t="s">
        <v>580</v>
      </c>
      <c r="C27" s="36" t="s">
        <v>40</v>
      </c>
      <c r="D27" s="36" t="s">
        <v>57</v>
      </c>
      <c r="E27" s="36" t="s">
        <v>143</v>
      </c>
      <c r="F27" s="37">
        <v>0.5</v>
      </c>
      <c r="G27" s="13">
        <v>2002</v>
      </c>
      <c r="I27" s="40">
        <f t="shared" si="2"/>
        <v>0.5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B28" s="38" t="s">
        <v>593</v>
      </c>
      <c r="C28" s="20" t="s">
        <v>81</v>
      </c>
      <c r="D28" s="20" t="s">
        <v>43</v>
      </c>
      <c r="E28" s="36" t="s">
        <v>143</v>
      </c>
      <c r="F28" s="37">
        <v>0.5</v>
      </c>
      <c r="G28" s="13">
        <v>2002</v>
      </c>
      <c r="I28" s="40">
        <f t="shared" si="2"/>
        <v>0.5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B29" s="38" t="s">
        <v>621</v>
      </c>
      <c r="C29" s="20" t="s">
        <v>38</v>
      </c>
      <c r="D29" s="20" t="s">
        <v>248</v>
      </c>
      <c r="E29" s="36" t="s">
        <v>143</v>
      </c>
      <c r="F29" s="37">
        <v>0.5</v>
      </c>
      <c r="G29" s="13">
        <v>2002</v>
      </c>
      <c r="I29" s="40">
        <f t="shared" si="2"/>
        <v>0.5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B30" s="19" t="s">
        <v>658</v>
      </c>
      <c r="C30" s="20" t="s">
        <v>31</v>
      </c>
      <c r="D30" s="20" t="s">
        <v>59</v>
      </c>
      <c r="E30" s="20" t="s">
        <v>143</v>
      </c>
      <c r="F30" s="25">
        <v>0.5</v>
      </c>
      <c r="G30" s="26">
        <v>2002</v>
      </c>
      <c r="I30" s="40">
        <f t="shared" si="2"/>
        <v>0.5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19" t="s">
        <v>682</v>
      </c>
      <c r="C31" s="20" t="s">
        <v>62</v>
      </c>
      <c r="D31" s="20" t="s">
        <v>76</v>
      </c>
      <c r="E31" s="20" t="s">
        <v>143</v>
      </c>
      <c r="F31" s="25">
        <v>0.5</v>
      </c>
      <c r="G31" s="26">
        <v>2002</v>
      </c>
      <c r="I31" s="40">
        <f t="shared" si="2"/>
        <v>0.5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 t="s">
        <v>687</v>
      </c>
      <c r="C32" s="20" t="s">
        <v>81</v>
      </c>
      <c r="D32" s="20" t="s">
        <v>50</v>
      </c>
      <c r="E32" s="36" t="s">
        <v>143</v>
      </c>
      <c r="F32" s="37">
        <v>0.5</v>
      </c>
      <c r="G32" s="13">
        <v>2002</v>
      </c>
      <c r="I32" s="40">
        <f t="shared" si="2"/>
        <v>0.5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60.900000000000006</v>
      </c>
      <c r="J34" s="41">
        <f>+SUM(J5:J32)</f>
        <v>31.300000000000004</v>
      </c>
      <c r="K34" s="41">
        <f>+SUM(K5:K32)</f>
        <v>29.300000000000004</v>
      </c>
      <c r="L34" s="41">
        <f>+SUM(L5:L32)</f>
        <v>7.6000000000000005</v>
      </c>
      <c r="M34" s="41">
        <f>+SUM(M5:M32)</f>
        <v>7.6000000000000005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B40" s="38" t="s">
        <v>433</v>
      </c>
      <c r="C40" s="20" t="s">
        <v>38</v>
      </c>
      <c r="D40" s="20" t="s">
        <v>109</v>
      </c>
      <c r="E40" s="36">
        <v>2002</v>
      </c>
      <c r="F40" s="37">
        <v>0.5</v>
      </c>
      <c r="G40" s="13">
        <v>2002</v>
      </c>
      <c r="I40" s="39">
        <f>+CEILING(IF($I$38=E40,F40,IF($I$38&lt;=G40,F40*0.3,0)),0.05)</f>
        <v>0.5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D41" s="20"/>
      <c r="E41" s="20"/>
      <c r="G41" s="20"/>
      <c r="I41" s="40">
        <f>+CEILING(IF($I$38=E41,F41,IF($I$38&lt;=G41,F41*0.3,0)),0.05)</f>
        <v>0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D42" s="20"/>
      <c r="E42" s="20"/>
      <c r="G42" s="20"/>
      <c r="I42" s="40">
        <f>+CEILING(IF($I$38=E42,F42,IF($I$38&lt;=G42,F42*0.3,0)),0.05)</f>
        <v>0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0.5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61.400000000000006</v>
      </c>
      <c r="J57" s="35">
        <f>+J34+J46+J55</f>
        <v>31.300000000000004</v>
      </c>
      <c r="K57" s="35">
        <f>+K34+K46+K55</f>
        <v>29.300000000000004</v>
      </c>
      <c r="L57" s="35">
        <f>+L34+L46+L55</f>
        <v>7.6000000000000005</v>
      </c>
      <c r="M57" s="35">
        <f>+M34+M46+M55</f>
        <v>7.6000000000000005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B63" s="38"/>
      <c r="D63" s="20"/>
      <c r="E63" s="36"/>
      <c r="F63" s="40"/>
      <c r="G63" s="36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B64" s="38"/>
      <c r="D64" s="20"/>
      <c r="E64" s="36"/>
      <c r="F64" s="37"/>
      <c r="G64" s="13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B65" s="38"/>
      <c r="D65" s="20"/>
      <c r="E65" s="36"/>
      <c r="F65" s="37"/>
      <c r="G65" s="13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B66" s="38"/>
      <c r="D66" s="20"/>
      <c r="E66" s="36"/>
      <c r="F66" s="40"/>
      <c r="G66" s="36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19" customWidth="1"/>
    <col min="2" max="2" width="16.7109375" style="19" customWidth="1"/>
    <col min="3" max="3" width="4.7109375" style="20" customWidth="1"/>
    <col min="4" max="4" width="5.7109375" style="19" customWidth="1"/>
    <col min="5" max="5" width="6.7109375" style="19" customWidth="1"/>
    <col min="6" max="6" width="7.7109375" style="19" customWidth="1"/>
    <col min="7" max="7" width="6.7109375" style="19" customWidth="1"/>
    <col min="8" max="8" width="0.85546875" style="19" customWidth="1"/>
    <col min="9" max="13" width="8.7109375" style="19" customWidth="1"/>
    <col min="14" max="16384" width="9.140625" style="19" customWidth="1"/>
  </cols>
  <sheetData>
    <row r="1" spans="1:13" ht="15.75">
      <c r="A1" s="16" t="s">
        <v>0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2:13" ht="12.75">
      <c r="B3" s="21" t="s">
        <v>1</v>
      </c>
      <c r="C3" s="22" t="s">
        <v>27</v>
      </c>
      <c r="D3" s="22" t="s">
        <v>5</v>
      </c>
      <c r="E3" s="22" t="s">
        <v>6</v>
      </c>
      <c r="F3" s="22" t="s">
        <v>3</v>
      </c>
      <c r="G3" s="22" t="s">
        <v>28</v>
      </c>
      <c r="I3" s="23">
        <v>2002</v>
      </c>
      <c r="J3" s="23">
        <v>2003</v>
      </c>
      <c r="K3" s="23">
        <v>2004</v>
      </c>
      <c r="L3" s="23">
        <v>2005</v>
      </c>
      <c r="M3" s="23">
        <v>2006</v>
      </c>
    </row>
    <row r="4" spans="2:6" ht="7.5" customHeight="1">
      <c r="B4" s="21"/>
      <c r="C4" s="23"/>
      <c r="E4" s="23"/>
      <c r="F4" s="23"/>
    </row>
    <row r="5" spans="1:13" ht="12.75">
      <c r="A5" s="24">
        <v>1</v>
      </c>
      <c r="B5" s="38" t="s">
        <v>262</v>
      </c>
      <c r="C5" s="20" t="s">
        <v>38</v>
      </c>
      <c r="D5" s="20" t="s">
        <v>109</v>
      </c>
      <c r="E5" s="36" t="s">
        <v>143</v>
      </c>
      <c r="F5" s="37">
        <v>5.1</v>
      </c>
      <c r="G5" s="13">
        <v>2006</v>
      </c>
      <c r="I5" s="39">
        <f aca="true" t="shared" si="0" ref="I5:M14">+IF($G5&gt;=I$3,$F5,0)</f>
        <v>5.1</v>
      </c>
      <c r="J5" s="39">
        <f t="shared" si="0"/>
        <v>5.1</v>
      </c>
      <c r="K5" s="39">
        <f t="shared" si="0"/>
        <v>5.1</v>
      </c>
      <c r="L5" s="39">
        <f t="shared" si="0"/>
        <v>5.1</v>
      </c>
      <c r="M5" s="39">
        <f t="shared" si="0"/>
        <v>5.1</v>
      </c>
    </row>
    <row r="6" spans="1:13" ht="12.75">
      <c r="A6" s="24">
        <v>2</v>
      </c>
      <c r="B6" s="38" t="s">
        <v>295</v>
      </c>
      <c r="C6" s="20" t="s">
        <v>62</v>
      </c>
      <c r="D6" s="20" t="s">
        <v>248</v>
      </c>
      <c r="E6" s="36" t="s">
        <v>143</v>
      </c>
      <c r="F6" s="37">
        <v>3.6</v>
      </c>
      <c r="G6" s="13">
        <v>2006</v>
      </c>
      <c r="I6" s="40">
        <f t="shared" si="0"/>
        <v>3.6</v>
      </c>
      <c r="J6" s="40">
        <f t="shared" si="0"/>
        <v>3.6</v>
      </c>
      <c r="K6" s="40">
        <f t="shared" si="0"/>
        <v>3.6</v>
      </c>
      <c r="L6" s="40">
        <f t="shared" si="0"/>
        <v>3.6</v>
      </c>
      <c r="M6" s="40">
        <f t="shared" si="0"/>
        <v>3.6</v>
      </c>
    </row>
    <row r="7" spans="1:13" ht="12.75">
      <c r="A7" s="24">
        <v>3</v>
      </c>
      <c r="B7" s="38" t="s">
        <v>215</v>
      </c>
      <c r="C7" s="20" t="s">
        <v>39</v>
      </c>
      <c r="D7" s="20" t="s">
        <v>182</v>
      </c>
      <c r="E7" s="36" t="s">
        <v>143</v>
      </c>
      <c r="F7" s="37">
        <v>3.2</v>
      </c>
      <c r="G7" s="13">
        <v>2006</v>
      </c>
      <c r="I7" s="40">
        <f t="shared" si="0"/>
        <v>3.2</v>
      </c>
      <c r="J7" s="40">
        <f t="shared" si="0"/>
        <v>3.2</v>
      </c>
      <c r="K7" s="40">
        <f t="shared" si="0"/>
        <v>3.2</v>
      </c>
      <c r="L7" s="40">
        <f t="shared" si="0"/>
        <v>3.2</v>
      </c>
      <c r="M7" s="40">
        <f t="shared" si="0"/>
        <v>3.2</v>
      </c>
    </row>
    <row r="8" spans="1:13" ht="12.75">
      <c r="A8" s="24">
        <v>4</v>
      </c>
      <c r="B8" s="38" t="s">
        <v>510</v>
      </c>
      <c r="C8" s="20" t="s">
        <v>40</v>
      </c>
      <c r="D8" s="20" t="s">
        <v>70</v>
      </c>
      <c r="E8" s="36" t="s">
        <v>143</v>
      </c>
      <c r="F8" s="37">
        <v>0.5</v>
      </c>
      <c r="G8" s="13">
        <v>2006</v>
      </c>
      <c r="I8" s="40">
        <f t="shared" si="0"/>
        <v>0.5</v>
      </c>
      <c r="J8" s="40">
        <f t="shared" si="0"/>
        <v>0.5</v>
      </c>
      <c r="K8" s="40">
        <f t="shared" si="0"/>
        <v>0.5</v>
      </c>
      <c r="L8" s="40">
        <f t="shared" si="0"/>
        <v>0.5</v>
      </c>
      <c r="M8" s="40">
        <f t="shared" si="0"/>
        <v>0.5</v>
      </c>
    </row>
    <row r="9" spans="1:13" ht="12.75">
      <c r="A9" s="24">
        <v>5</v>
      </c>
      <c r="B9" s="38" t="s">
        <v>71</v>
      </c>
      <c r="C9" s="20" t="s">
        <v>53</v>
      </c>
      <c r="D9" s="20" t="s">
        <v>70</v>
      </c>
      <c r="E9" s="36" t="s">
        <v>33</v>
      </c>
      <c r="F9" s="37">
        <v>6.75</v>
      </c>
      <c r="G9" s="14">
        <v>2005</v>
      </c>
      <c r="I9" s="40">
        <f t="shared" si="0"/>
        <v>6.75</v>
      </c>
      <c r="J9" s="40">
        <f t="shared" si="0"/>
        <v>6.75</v>
      </c>
      <c r="K9" s="40">
        <f t="shared" si="0"/>
        <v>6.75</v>
      </c>
      <c r="L9" s="40">
        <f t="shared" si="0"/>
        <v>6.75</v>
      </c>
      <c r="M9" s="40">
        <f t="shared" si="0"/>
        <v>0</v>
      </c>
    </row>
    <row r="10" spans="1:13" ht="12.75">
      <c r="A10" s="24">
        <v>6</v>
      </c>
      <c r="B10" s="38" t="s">
        <v>321</v>
      </c>
      <c r="C10" s="20" t="s">
        <v>40</v>
      </c>
      <c r="D10" s="20" t="s">
        <v>63</v>
      </c>
      <c r="E10" s="36" t="s">
        <v>143</v>
      </c>
      <c r="F10" s="37">
        <v>1.3</v>
      </c>
      <c r="G10" s="13">
        <v>2005</v>
      </c>
      <c r="I10" s="40">
        <f t="shared" si="0"/>
        <v>1.3</v>
      </c>
      <c r="J10" s="40">
        <f t="shared" si="0"/>
        <v>1.3</v>
      </c>
      <c r="K10" s="40">
        <f t="shared" si="0"/>
        <v>1.3</v>
      </c>
      <c r="L10" s="40">
        <f t="shared" si="0"/>
        <v>1.3</v>
      </c>
      <c r="M10" s="40">
        <f t="shared" si="0"/>
        <v>0</v>
      </c>
    </row>
    <row r="11" spans="1:13" ht="12.75">
      <c r="A11" s="24">
        <v>7</v>
      </c>
      <c r="B11" s="38" t="s">
        <v>259</v>
      </c>
      <c r="C11" s="20" t="s">
        <v>81</v>
      </c>
      <c r="D11" s="20" t="s">
        <v>182</v>
      </c>
      <c r="E11" s="36" t="s">
        <v>143</v>
      </c>
      <c r="F11" s="37">
        <v>4</v>
      </c>
      <c r="G11" s="13">
        <v>2004</v>
      </c>
      <c r="I11" s="40">
        <f t="shared" si="0"/>
        <v>4</v>
      </c>
      <c r="J11" s="40">
        <f t="shared" si="0"/>
        <v>4</v>
      </c>
      <c r="K11" s="40">
        <f t="shared" si="0"/>
        <v>4</v>
      </c>
      <c r="L11" s="40">
        <f t="shared" si="0"/>
        <v>0</v>
      </c>
      <c r="M11" s="40">
        <f t="shared" si="0"/>
        <v>0</v>
      </c>
    </row>
    <row r="12" spans="1:13" ht="12.75">
      <c r="A12" s="24">
        <v>8</v>
      </c>
      <c r="B12" s="38" t="s">
        <v>179</v>
      </c>
      <c r="C12" s="20" t="s">
        <v>89</v>
      </c>
      <c r="D12" s="20" t="s">
        <v>109</v>
      </c>
      <c r="E12" s="36" t="s">
        <v>143</v>
      </c>
      <c r="F12" s="37">
        <v>2.1</v>
      </c>
      <c r="G12" s="13">
        <v>2004</v>
      </c>
      <c r="I12" s="40">
        <f t="shared" si="0"/>
        <v>2.1</v>
      </c>
      <c r="J12" s="40">
        <f t="shared" si="0"/>
        <v>2.1</v>
      </c>
      <c r="K12" s="40">
        <f t="shared" si="0"/>
        <v>2.1</v>
      </c>
      <c r="L12" s="40">
        <f t="shared" si="0"/>
        <v>0</v>
      </c>
      <c r="M12" s="40">
        <f t="shared" si="0"/>
        <v>0</v>
      </c>
    </row>
    <row r="13" spans="1:13" ht="12.75">
      <c r="A13" s="24">
        <v>9</v>
      </c>
      <c r="B13" s="38" t="s">
        <v>216</v>
      </c>
      <c r="C13" s="20" t="s">
        <v>31</v>
      </c>
      <c r="D13" s="20" t="s">
        <v>83</v>
      </c>
      <c r="E13" s="36" t="s">
        <v>143</v>
      </c>
      <c r="F13" s="37">
        <v>2.5</v>
      </c>
      <c r="G13" s="13">
        <v>2003</v>
      </c>
      <c r="I13" s="40">
        <f t="shared" si="0"/>
        <v>2.5</v>
      </c>
      <c r="J13" s="40">
        <f t="shared" si="0"/>
        <v>2.5</v>
      </c>
      <c r="K13" s="40">
        <f t="shared" si="0"/>
        <v>0</v>
      </c>
      <c r="L13" s="40">
        <f t="shared" si="0"/>
        <v>0</v>
      </c>
      <c r="M13" s="40">
        <f t="shared" si="0"/>
        <v>0</v>
      </c>
    </row>
    <row r="14" spans="1:13" ht="12.75">
      <c r="A14" s="24">
        <v>10</v>
      </c>
      <c r="B14" s="38" t="s">
        <v>116</v>
      </c>
      <c r="C14" s="20" t="s">
        <v>81</v>
      </c>
      <c r="D14" s="20" t="s">
        <v>117</v>
      </c>
      <c r="E14" s="36" t="s">
        <v>33</v>
      </c>
      <c r="F14" s="37">
        <v>4.5</v>
      </c>
      <c r="G14" s="13">
        <v>2002</v>
      </c>
      <c r="I14" s="40">
        <f t="shared" si="0"/>
        <v>4.5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</row>
    <row r="15" spans="1:13" ht="12.75">
      <c r="A15" s="24">
        <v>11</v>
      </c>
      <c r="B15" s="38" t="s">
        <v>186</v>
      </c>
      <c r="C15" s="20" t="s">
        <v>38</v>
      </c>
      <c r="D15" s="20" t="s">
        <v>50</v>
      </c>
      <c r="E15" s="36" t="s">
        <v>143</v>
      </c>
      <c r="F15" s="37">
        <v>4</v>
      </c>
      <c r="G15" s="13">
        <v>2002</v>
      </c>
      <c r="I15" s="40">
        <f aca="true" t="shared" si="1" ref="I15:M24">+IF($G15&gt;=I$3,$F15,0)</f>
        <v>4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</row>
    <row r="16" spans="1:13" ht="12.75">
      <c r="A16" s="24">
        <v>12</v>
      </c>
      <c r="B16" s="38" t="s">
        <v>178</v>
      </c>
      <c r="C16" s="20" t="s">
        <v>38</v>
      </c>
      <c r="D16" s="20" t="s">
        <v>63</v>
      </c>
      <c r="E16" s="36" t="s">
        <v>143</v>
      </c>
      <c r="F16" s="37">
        <v>3.2</v>
      </c>
      <c r="G16" s="13">
        <v>2002</v>
      </c>
      <c r="I16" s="40">
        <f t="shared" si="1"/>
        <v>3.2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</row>
    <row r="17" spans="1:13" ht="12.75">
      <c r="A17" s="24">
        <v>13</v>
      </c>
      <c r="B17" s="38" t="s">
        <v>214</v>
      </c>
      <c r="C17" s="20" t="s">
        <v>62</v>
      </c>
      <c r="D17" s="20" t="s">
        <v>109</v>
      </c>
      <c r="E17" s="36" t="s">
        <v>143</v>
      </c>
      <c r="F17" s="37">
        <v>2.6</v>
      </c>
      <c r="G17" s="13">
        <v>2002</v>
      </c>
      <c r="I17" s="40">
        <f t="shared" si="1"/>
        <v>2.6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</row>
    <row r="18" spans="1:13" ht="12.75">
      <c r="A18" s="24">
        <v>14</v>
      </c>
      <c r="B18" s="38" t="s">
        <v>558</v>
      </c>
      <c r="C18" s="20" t="s">
        <v>38</v>
      </c>
      <c r="D18" s="20" t="s">
        <v>83</v>
      </c>
      <c r="E18" s="36" t="s">
        <v>143</v>
      </c>
      <c r="F18" s="37">
        <v>0.5</v>
      </c>
      <c r="G18" s="13">
        <v>2002</v>
      </c>
      <c r="I18" s="40">
        <f t="shared" si="1"/>
        <v>0.5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</row>
    <row r="19" spans="1:13" ht="12.75">
      <c r="A19" s="24">
        <v>15</v>
      </c>
      <c r="B19" s="38" t="s">
        <v>559</v>
      </c>
      <c r="C19" s="20" t="s">
        <v>38</v>
      </c>
      <c r="D19" s="20" t="s">
        <v>104</v>
      </c>
      <c r="E19" s="36" t="s">
        <v>143</v>
      </c>
      <c r="F19" s="37">
        <v>0.5</v>
      </c>
      <c r="G19" s="13">
        <v>2002</v>
      </c>
      <c r="I19" s="40">
        <f t="shared" si="1"/>
        <v>0.5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</row>
    <row r="20" spans="1:13" ht="12.75">
      <c r="A20" s="24">
        <v>16</v>
      </c>
      <c r="B20" s="38" t="s">
        <v>560</v>
      </c>
      <c r="C20" s="20" t="s">
        <v>40</v>
      </c>
      <c r="D20" s="20" t="s">
        <v>248</v>
      </c>
      <c r="E20" s="36" t="s">
        <v>143</v>
      </c>
      <c r="F20" s="37">
        <v>0.5</v>
      </c>
      <c r="G20" s="13">
        <v>2002</v>
      </c>
      <c r="I20" s="40">
        <f t="shared" si="1"/>
        <v>0.5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</row>
    <row r="21" spans="1:13" ht="12.75">
      <c r="A21" s="24">
        <v>17</v>
      </c>
      <c r="B21" s="38" t="s">
        <v>561</v>
      </c>
      <c r="C21" s="20" t="s">
        <v>81</v>
      </c>
      <c r="D21" s="20" t="s">
        <v>140</v>
      </c>
      <c r="E21" s="36" t="s">
        <v>143</v>
      </c>
      <c r="F21" s="37">
        <v>0.5</v>
      </c>
      <c r="G21" s="13">
        <v>2002</v>
      </c>
      <c r="I21" s="40">
        <f t="shared" si="1"/>
        <v>0.5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</row>
    <row r="22" spans="1:13" ht="12.75">
      <c r="A22" s="24">
        <v>18</v>
      </c>
      <c r="B22" s="38" t="s">
        <v>562</v>
      </c>
      <c r="C22" s="20" t="s">
        <v>31</v>
      </c>
      <c r="D22" s="20" t="s">
        <v>182</v>
      </c>
      <c r="E22" s="36" t="s">
        <v>143</v>
      </c>
      <c r="F22" s="37">
        <v>0.5</v>
      </c>
      <c r="G22" s="13">
        <v>2002</v>
      </c>
      <c r="I22" s="40">
        <f t="shared" si="1"/>
        <v>0.5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</row>
    <row r="23" spans="1:13" ht="12.75">
      <c r="A23" s="24">
        <v>19</v>
      </c>
      <c r="B23" s="38"/>
      <c r="D23" s="20"/>
      <c r="E23" s="36"/>
      <c r="F23" s="37"/>
      <c r="G23" s="13"/>
      <c r="I23" s="40">
        <f t="shared" si="1"/>
        <v>0</v>
      </c>
      <c r="J23" s="40">
        <f t="shared" si="1"/>
        <v>0</v>
      </c>
      <c r="K23" s="40">
        <f t="shared" si="1"/>
        <v>0</v>
      </c>
      <c r="L23" s="40">
        <f t="shared" si="1"/>
        <v>0</v>
      </c>
      <c r="M23" s="40">
        <f t="shared" si="1"/>
        <v>0</v>
      </c>
    </row>
    <row r="24" spans="1:13" ht="12.75">
      <c r="A24" s="24">
        <v>20</v>
      </c>
      <c r="B24" s="38" t="s">
        <v>717</v>
      </c>
      <c r="D24" s="20"/>
      <c r="E24" s="36" t="s">
        <v>33</v>
      </c>
      <c r="F24" s="37"/>
      <c r="G24" s="13"/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</row>
    <row r="25" spans="1:13" ht="12.75">
      <c r="A25" s="24">
        <v>21</v>
      </c>
      <c r="B25" s="19" t="s">
        <v>718</v>
      </c>
      <c r="D25" s="20"/>
      <c r="E25" s="20" t="s">
        <v>33</v>
      </c>
      <c r="F25" s="25"/>
      <c r="G25" s="26"/>
      <c r="I25" s="40">
        <f aca="true" t="shared" si="2" ref="I25:M32">+IF($G25&gt;=I$3,$F25,0)</f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si="2"/>
        <v>0</v>
      </c>
    </row>
    <row r="26" spans="1:13" ht="12.75">
      <c r="A26" s="24">
        <v>22</v>
      </c>
      <c r="D26" s="20"/>
      <c r="E26" s="20"/>
      <c r="F26" s="25"/>
      <c r="G26" s="26"/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</row>
    <row r="27" spans="1:13" ht="12.75">
      <c r="A27" s="24">
        <v>23</v>
      </c>
      <c r="D27" s="20"/>
      <c r="E27" s="20"/>
      <c r="F27" s="25"/>
      <c r="G27" s="26"/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</row>
    <row r="28" spans="1:13" ht="12.75">
      <c r="A28" s="24">
        <v>24</v>
      </c>
      <c r="D28" s="20"/>
      <c r="E28" s="20"/>
      <c r="F28" s="25"/>
      <c r="G28" s="26"/>
      <c r="I28" s="40">
        <f t="shared" si="2"/>
        <v>0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</row>
    <row r="29" spans="1:13" ht="12.75">
      <c r="A29" s="24">
        <v>25</v>
      </c>
      <c r="D29" s="20"/>
      <c r="E29" s="20"/>
      <c r="F29" s="25"/>
      <c r="G29" s="26"/>
      <c r="I29" s="40">
        <f t="shared" si="2"/>
        <v>0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</row>
    <row r="30" spans="1:13" ht="12.75">
      <c r="A30" s="24">
        <v>26</v>
      </c>
      <c r="D30" s="20"/>
      <c r="E30" s="20"/>
      <c r="F30" s="25"/>
      <c r="G30" s="26"/>
      <c r="I30" s="40">
        <f t="shared" si="2"/>
        <v>0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</row>
    <row r="31" spans="1:13" ht="12.75">
      <c r="A31" s="24">
        <v>27</v>
      </c>
      <c r="B31" s="38"/>
      <c r="D31" s="20"/>
      <c r="E31" s="36"/>
      <c r="F31" s="37"/>
      <c r="G31" s="13"/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</row>
    <row r="32" spans="1:13" ht="12.75">
      <c r="A32" s="24">
        <v>28</v>
      </c>
      <c r="B32" s="38"/>
      <c r="D32" s="20"/>
      <c r="E32" s="36"/>
      <c r="F32" s="37"/>
      <c r="G32" s="13"/>
      <c r="I32" s="40">
        <f t="shared" si="2"/>
        <v>0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</row>
    <row r="33" spans="9:13" ht="7.5" customHeight="1">
      <c r="I33" s="38"/>
      <c r="J33" s="38"/>
      <c r="K33" s="38"/>
      <c r="L33" s="38"/>
      <c r="M33" s="38"/>
    </row>
    <row r="34" spans="9:13" ht="12.75">
      <c r="I34" s="41">
        <f>+SUM(I5:I32)</f>
        <v>45.85</v>
      </c>
      <c r="J34" s="41">
        <f>+SUM(J5:J32)</f>
        <v>29.05</v>
      </c>
      <c r="K34" s="41">
        <f>+SUM(K5:K32)</f>
        <v>26.55</v>
      </c>
      <c r="L34" s="41">
        <f>+SUM(L5:L32)</f>
        <v>20.45</v>
      </c>
      <c r="M34" s="41">
        <f>+SUM(M5:M32)</f>
        <v>12.399999999999999</v>
      </c>
    </row>
    <row r="36" spans="1:13" ht="15.75">
      <c r="A36" s="29" t="s">
        <v>4</v>
      </c>
      <c r="B36" s="18"/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ht="7.5" customHeight="1"/>
    <row r="38" spans="2:13" ht="12.75">
      <c r="B38" s="21" t="s">
        <v>1</v>
      </c>
      <c r="C38" s="22" t="s">
        <v>27</v>
      </c>
      <c r="D38" s="22" t="s">
        <v>5</v>
      </c>
      <c r="E38" s="22" t="s">
        <v>7</v>
      </c>
      <c r="F38" s="22" t="s">
        <v>3</v>
      </c>
      <c r="G38" s="22" t="s">
        <v>28</v>
      </c>
      <c r="I38" s="23">
        <f>+I$3</f>
        <v>2002</v>
      </c>
      <c r="J38" s="23">
        <f>+J$3</f>
        <v>2003</v>
      </c>
      <c r="K38" s="23">
        <f>+K$3</f>
        <v>2004</v>
      </c>
      <c r="L38" s="23">
        <f>+L$3</f>
        <v>2005</v>
      </c>
      <c r="M38" s="23">
        <f>+M$3</f>
        <v>2006</v>
      </c>
    </row>
    <row r="39" spans="2:6" ht="7.5" customHeight="1">
      <c r="B39" s="21"/>
      <c r="C39" s="23"/>
      <c r="E39" s="23"/>
      <c r="F39" s="23"/>
    </row>
    <row r="40" spans="1:13" ht="12.75">
      <c r="A40" s="24">
        <v>1</v>
      </c>
      <c r="D40" s="20"/>
      <c r="E40" s="20"/>
      <c r="F40" s="27"/>
      <c r="G40" s="20"/>
      <c r="I40" s="39">
        <f>+CEILING(IF($I$38=E40,F40,IF($I$38&lt;=G40,F40*0.3,0)),0.05)</f>
        <v>0</v>
      </c>
      <c r="J40" s="39">
        <f>+CEILING(IF($J$38&lt;=G40,F40*0.3,0),0.05)</f>
        <v>0</v>
      </c>
      <c r="K40" s="39">
        <f>+CEILING(IF($K$38&lt;=G40,F40*0.3,0),0.05)</f>
        <v>0</v>
      </c>
      <c r="L40" s="39">
        <f>+CEILING(IF($L$38&lt;=G40,F40*0.3,0),0.05)</f>
        <v>0</v>
      </c>
      <c r="M40" s="39">
        <f>CEILING(IF($M$38&lt;=G40,F40*0.3,0),0.05)</f>
        <v>0</v>
      </c>
    </row>
    <row r="41" spans="1:13" ht="12.75">
      <c r="A41" s="24">
        <v>2</v>
      </c>
      <c r="D41" s="20"/>
      <c r="E41" s="20"/>
      <c r="G41" s="20"/>
      <c r="I41" s="40">
        <f>+CEILING(IF($I$38=E41,F41,IF($I$38&lt;=G41,F41*0.3,0)),0.05)</f>
        <v>0</v>
      </c>
      <c r="J41" s="40">
        <f>+CEILING(IF($J$38&lt;=G41,F41*0.3,0),0.05)</f>
        <v>0</v>
      </c>
      <c r="K41" s="40">
        <f>+CEILING(IF($K$38&lt;=G41,F41*0.3,0),0.05)</f>
        <v>0</v>
      </c>
      <c r="L41" s="40">
        <f>+CEILING(IF($L$38&lt;=G41,F41*0.3,0),0.05)</f>
        <v>0</v>
      </c>
      <c r="M41" s="40">
        <f>CEILING(IF($M$38&lt;=G41,F41*0.3,0),0.05)</f>
        <v>0</v>
      </c>
    </row>
    <row r="42" spans="1:13" ht="12.75">
      <c r="A42" s="24">
        <v>3</v>
      </c>
      <c r="D42" s="20"/>
      <c r="E42" s="20"/>
      <c r="G42" s="20"/>
      <c r="I42" s="40">
        <f>+CEILING(IF($I$38=E42,F42,IF($I$38&lt;=G42,F42*0.3,0)),0.05)</f>
        <v>0</v>
      </c>
      <c r="J42" s="40">
        <f>+CEILING(IF($J$38&lt;=G42,F42*0.3,0),0.05)</f>
        <v>0</v>
      </c>
      <c r="K42" s="40">
        <f>+CEILING(IF($K$38&lt;=G42,F42*0.3,0),0.05)</f>
        <v>0</v>
      </c>
      <c r="L42" s="40">
        <f>+CEILING(IF($L$38&lt;=G42,F42*0.3,0),0.05)</f>
        <v>0</v>
      </c>
      <c r="M42" s="40">
        <f>CEILING(IF($M$38&lt;=G42,F42*0.3,0),0.05)</f>
        <v>0</v>
      </c>
    </row>
    <row r="43" spans="1:13" ht="12.75">
      <c r="A43" s="24">
        <v>4</v>
      </c>
      <c r="D43" s="20"/>
      <c r="E43" s="20"/>
      <c r="G43" s="20"/>
      <c r="I43" s="40">
        <f>+CEILING(IF($I$38=E43,F43,IF($I$38&lt;=G43,F43*0.3,0)),0.05)</f>
        <v>0</v>
      </c>
      <c r="J43" s="40">
        <f>+CEILING(IF($J$38&lt;=G43,F43*0.3,0),0.05)</f>
        <v>0</v>
      </c>
      <c r="K43" s="40">
        <f>+CEILING(IF($K$38&lt;=G43,F43*0.3,0),0.05)</f>
        <v>0</v>
      </c>
      <c r="L43" s="40">
        <f>+CEILING(IF($L$38&lt;=G43,F43*0.3,0),0.05)</f>
        <v>0</v>
      </c>
      <c r="M43" s="40">
        <f>CEILING(IF($M$38&lt;=G43,F43*0.3,0),0.05)</f>
        <v>0</v>
      </c>
    </row>
    <row r="44" spans="1:13" ht="12.75">
      <c r="A44" s="24">
        <v>5</v>
      </c>
      <c r="D44" s="20"/>
      <c r="E44" s="20"/>
      <c r="G44" s="20"/>
      <c r="I44" s="40">
        <f>+CEILING(IF($I$38=E44,F44,IF($I$38&lt;=G44,F44*0.3,0)),0.05)</f>
        <v>0</v>
      </c>
      <c r="J44" s="40">
        <f>+CEILING(IF($J$38&lt;=G44,F44*0.3,0),0.05)</f>
        <v>0</v>
      </c>
      <c r="K44" s="40">
        <f>+CEILING(IF($K$38&lt;=G44,F44*0.3,0),0.05)</f>
        <v>0</v>
      </c>
      <c r="L44" s="40">
        <f>+CEILING(IF($L$38&lt;=G44,F44*0.3,0),0.05)</f>
        <v>0</v>
      </c>
      <c r="M44" s="40">
        <f>CEILING(IF($M$38&lt;=G44,F44*0.3,0),0.05)</f>
        <v>0</v>
      </c>
    </row>
    <row r="45" spans="9:13" ht="7.5" customHeight="1">
      <c r="I45" s="38"/>
      <c r="J45" s="38"/>
      <c r="K45" s="38"/>
      <c r="L45" s="38"/>
      <c r="M45" s="38"/>
    </row>
    <row r="46" spans="9:13" ht="12.75">
      <c r="I46" s="41">
        <f>+SUM(I40:I45)</f>
        <v>0</v>
      </c>
      <c r="J46" s="41">
        <f>+SUM(J40:J45)</f>
        <v>0</v>
      </c>
      <c r="K46" s="41">
        <f>+SUM(K40:K45)</f>
        <v>0</v>
      </c>
      <c r="L46" s="41">
        <f>+SUM(L40:L45)</f>
        <v>0</v>
      </c>
      <c r="M46" s="41">
        <f>+SUM(M40:M45)</f>
        <v>0</v>
      </c>
    </row>
    <row r="47" spans="9:13" ht="12.75">
      <c r="I47" s="28"/>
      <c r="J47" s="28"/>
      <c r="K47" s="28"/>
      <c r="L47" s="28"/>
      <c r="M47" s="28"/>
    </row>
    <row r="48" spans="1:13" ht="15.75">
      <c r="A48" s="29" t="s">
        <v>234</v>
      </c>
      <c r="B48" s="18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9:13" ht="7.5" customHeight="1">
      <c r="I49" s="28"/>
      <c r="J49" s="28"/>
      <c r="K49" s="28"/>
      <c r="L49" s="28"/>
      <c r="M49" s="28"/>
    </row>
    <row r="50" spans="1:13" ht="12.75">
      <c r="A50" s="24"/>
      <c r="B50" s="21" t="s">
        <v>237</v>
      </c>
      <c r="C50" s="22"/>
      <c r="D50" s="22"/>
      <c r="E50" s="22"/>
      <c r="F50" s="22" t="s">
        <v>236</v>
      </c>
      <c r="G50" s="22" t="s">
        <v>235</v>
      </c>
      <c r="I50" s="23">
        <f>+I$3</f>
        <v>2002</v>
      </c>
      <c r="J50" s="23">
        <f>+J$3</f>
        <v>2003</v>
      </c>
      <c r="K50" s="23">
        <f>+K$3</f>
        <v>2004</v>
      </c>
      <c r="L50" s="23">
        <f>+L$3</f>
        <v>2005</v>
      </c>
      <c r="M50" s="23">
        <f>+M$3</f>
        <v>2006</v>
      </c>
    </row>
    <row r="51" spans="1:13" ht="7.5" customHeight="1">
      <c r="A51" s="24"/>
      <c r="I51" s="63"/>
      <c r="J51" s="63"/>
      <c r="K51" s="63"/>
      <c r="L51" s="63"/>
      <c r="M51" s="63"/>
    </row>
    <row r="52" spans="1:13" ht="12.75">
      <c r="A52" s="24">
        <v>1</v>
      </c>
      <c r="B52" s="73"/>
      <c r="C52" s="73"/>
      <c r="D52" s="73"/>
      <c r="E52" s="73"/>
      <c r="I52" s="63"/>
      <c r="J52" s="63"/>
      <c r="K52" s="63"/>
      <c r="L52" s="63"/>
      <c r="M52" s="63"/>
    </row>
    <row r="53" spans="1:13" ht="12.75">
      <c r="A53" s="24">
        <v>2</v>
      </c>
      <c r="B53" s="73"/>
      <c r="C53" s="73"/>
      <c r="D53" s="73"/>
      <c r="E53" s="73"/>
      <c r="I53" s="63"/>
      <c r="J53" s="63"/>
      <c r="K53" s="63"/>
      <c r="L53" s="63"/>
      <c r="M53" s="63"/>
    </row>
    <row r="54" spans="1:13" ht="7.5" customHeight="1">
      <c r="A54" s="24"/>
      <c r="I54" s="63"/>
      <c r="J54" s="63"/>
      <c r="K54" s="63"/>
      <c r="L54" s="63"/>
      <c r="M54" s="63"/>
    </row>
    <row r="55" spans="1:13" ht="12.75">
      <c r="A55" s="24"/>
      <c r="I55" s="28">
        <f>+SUM(I52:I54)</f>
        <v>0</v>
      </c>
      <c r="J55" s="28">
        <f>+SUM(J52:J54)</f>
        <v>0</v>
      </c>
      <c r="K55" s="28">
        <f>+SUM(K52:K54)</f>
        <v>0</v>
      </c>
      <c r="L55" s="28">
        <f>+SUM(L52:L54)</f>
        <v>0</v>
      </c>
      <c r="M55" s="28">
        <f>+SUM(M52:M54)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31"/>
      <c r="B57" s="32" t="s">
        <v>598</v>
      </c>
      <c r="C57" s="33"/>
      <c r="D57" s="34"/>
      <c r="E57" s="34"/>
      <c r="F57" s="34"/>
      <c r="G57" s="31"/>
      <c r="H57" s="34"/>
      <c r="I57" s="35">
        <f>+I34+I46+I55</f>
        <v>45.85</v>
      </c>
      <c r="J57" s="35">
        <f>+J34+J46+J55</f>
        <v>29.05</v>
      </c>
      <c r="K57" s="35">
        <f>+K34+K46+K55</f>
        <v>26.55</v>
      </c>
      <c r="L57" s="35">
        <f>+L34+L46+L55</f>
        <v>20.45</v>
      </c>
      <c r="M57" s="35">
        <f>+M34+M46+M55</f>
        <v>12.399999999999999</v>
      </c>
    </row>
    <row r="59" spans="1:13" ht="15.75">
      <c r="A59" s="16" t="s">
        <v>597</v>
      </c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ht="7.5" customHeight="1"/>
    <row r="61" spans="2:13" ht="12.75">
      <c r="B61" s="21" t="s">
        <v>1</v>
      </c>
      <c r="C61" s="22" t="s">
        <v>27</v>
      </c>
      <c r="D61" s="22" t="s">
        <v>5</v>
      </c>
      <c r="E61" s="22" t="s">
        <v>6</v>
      </c>
      <c r="F61" s="22" t="s">
        <v>3</v>
      </c>
      <c r="G61" s="22" t="s">
        <v>28</v>
      </c>
      <c r="I61" s="23">
        <f>+I$3</f>
        <v>2002</v>
      </c>
      <c r="J61" s="23">
        <f>+J$3</f>
        <v>2003</v>
      </c>
      <c r="K61" s="23">
        <f>+K$3</f>
        <v>2004</v>
      </c>
      <c r="L61" s="23">
        <f>+L$3</f>
        <v>2005</v>
      </c>
      <c r="M61" s="23">
        <f>+M$3</f>
        <v>2006</v>
      </c>
    </row>
    <row r="62" spans="2:6" ht="7.5" customHeight="1">
      <c r="B62" s="21"/>
      <c r="C62" s="23"/>
      <c r="E62" s="23"/>
      <c r="F62" s="23"/>
    </row>
    <row r="63" spans="1:13" ht="12.75">
      <c r="A63" s="24">
        <v>1</v>
      </c>
      <c r="B63" s="38"/>
      <c r="D63" s="20"/>
      <c r="E63" s="36"/>
      <c r="F63" s="40"/>
      <c r="G63" s="36"/>
      <c r="I63" s="39">
        <f aca="true" t="shared" si="3" ref="I63:I68">+CEILING(IF($I$61&lt;=G63,F63*0.3,0),0.05)</f>
        <v>0</v>
      </c>
      <c r="J63" s="39">
        <f aca="true" t="shared" si="4" ref="J63:J68">+CEILING(IF($J$61&lt;=G63,F63*0.3,0),0.05)</f>
        <v>0</v>
      </c>
      <c r="K63" s="39">
        <f aca="true" t="shared" si="5" ref="K63:K68">+CEILING(IF($K$61&lt;=G63,F63*0.3,0),0.05)</f>
        <v>0</v>
      </c>
      <c r="L63" s="39">
        <f aca="true" t="shared" si="6" ref="L63:L68">+CEILING(IF($L$61&lt;=G63,F63*0.3,0),0.05)</f>
        <v>0</v>
      </c>
      <c r="M63" s="39">
        <f aca="true" t="shared" si="7" ref="M63:M68">+CEILING(IF($M$61&lt;=G63,F63*0.3,0),0.05)</f>
        <v>0</v>
      </c>
    </row>
    <row r="64" spans="1:13" ht="12.75">
      <c r="A64" s="24">
        <v>2</v>
      </c>
      <c r="B64" s="38"/>
      <c r="D64" s="20"/>
      <c r="E64" s="36"/>
      <c r="F64" s="37"/>
      <c r="G64" s="13"/>
      <c r="I64" s="40">
        <f t="shared" si="3"/>
        <v>0</v>
      </c>
      <c r="J64" s="40">
        <f t="shared" si="4"/>
        <v>0</v>
      </c>
      <c r="K64" s="40">
        <f t="shared" si="5"/>
        <v>0</v>
      </c>
      <c r="L64" s="40">
        <f t="shared" si="6"/>
        <v>0</v>
      </c>
      <c r="M64" s="40">
        <f t="shared" si="7"/>
        <v>0</v>
      </c>
    </row>
    <row r="65" spans="1:13" ht="12.75">
      <c r="A65" s="24">
        <v>3</v>
      </c>
      <c r="B65" s="38"/>
      <c r="D65" s="20"/>
      <c r="E65" s="36"/>
      <c r="F65" s="37"/>
      <c r="G65" s="13"/>
      <c r="I65" s="40">
        <f t="shared" si="3"/>
        <v>0</v>
      </c>
      <c r="J65" s="40">
        <f t="shared" si="4"/>
        <v>0</v>
      </c>
      <c r="K65" s="40">
        <f t="shared" si="5"/>
        <v>0</v>
      </c>
      <c r="L65" s="40">
        <f t="shared" si="6"/>
        <v>0</v>
      </c>
      <c r="M65" s="40">
        <f t="shared" si="7"/>
        <v>0</v>
      </c>
    </row>
    <row r="66" spans="1:13" ht="12.75">
      <c r="A66" s="24">
        <v>4</v>
      </c>
      <c r="B66" s="38"/>
      <c r="D66" s="20"/>
      <c r="E66" s="36"/>
      <c r="F66" s="40"/>
      <c r="G66" s="36"/>
      <c r="I66" s="40">
        <f t="shared" si="3"/>
        <v>0</v>
      </c>
      <c r="J66" s="40">
        <f t="shared" si="4"/>
        <v>0</v>
      </c>
      <c r="K66" s="40">
        <f t="shared" si="5"/>
        <v>0</v>
      </c>
      <c r="L66" s="40">
        <f t="shared" si="6"/>
        <v>0</v>
      </c>
      <c r="M66" s="40">
        <f t="shared" si="7"/>
        <v>0</v>
      </c>
    </row>
    <row r="67" spans="1:13" ht="12.75">
      <c r="A67" s="24">
        <v>5</v>
      </c>
      <c r="D67" s="20"/>
      <c r="E67" s="20"/>
      <c r="F67" s="45"/>
      <c r="G67" s="20"/>
      <c r="I67" s="40">
        <f t="shared" si="3"/>
        <v>0</v>
      </c>
      <c r="J67" s="40">
        <f t="shared" si="4"/>
        <v>0</v>
      </c>
      <c r="K67" s="40">
        <f t="shared" si="5"/>
        <v>0</v>
      </c>
      <c r="L67" s="40">
        <f t="shared" si="6"/>
        <v>0</v>
      </c>
      <c r="M67" s="40">
        <f t="shared" si="7"/>
        <v>0</v>
      </c>
    </row>
    <row r="68" spans="1:13" ht="12.75">
      <c r="A68" s="24">
        <v>6</v>
      </c>
      <c r="D68" s="20"/>
      <c r="E68" s="20"/>
      <c r="F68" s="45"/>
      <c r="G68" s="20"/>
      <c r="I68" s="40">
        <f t="shared" si="3"/>
        <v>0</v>
      </c>
      <c r="J68" s="40">
        <f t="shared" si="4"/>
        <v>0</v>
      </c>
      <c r="K68" s="40">
        <f t="shared" si="5"/>
        <v>0</v>
      </c>
      <c r="L68" s="40">
        <f t="shared" si="6"/>
        <v>0</v>
      </c>
      <c r="M68" s="40">
        <f t="shared" si="7"/>
        <v>0</v>
      </c>
    </row>
    <row r="69" spans="1:13" ht="7.5" customHeight="1">
      <c r="A69" s="24"/>
      <c r="I69" s="28"/>
      <c r="J69" s="28"/>
      <c r="K69" s="28"/>
      <c r="L69" s="28"/>
      <c r="M69" s="28"/>
    </row>
    <row r="70" spans="1:13" ht="12.75">
      <c r="A70" s="24"/>
      <c r="I70" s="28">
        <f>+SUM(I63:I69)</f>
        <v>0</v>
      </c>
      <c r="J70" s="28">
        <f>+SUM(J63:J69)</f>
        <v>0</v>
      </c>
      <c r="K70" s="28">
        <f>+SUM(K63:K69)</f>
        <v>0</v>
      </c>
      <c r="L70" s="28">
        <f>+SUM(L63:L69)</f>
        <v>0</v>
      </c>
      <c r="M70" s="28">
        <f>+SUM(M63:M69)</f>
        <v>0</v>
      </c>
    </row>
  </sheetData>
  <sheetProtection sheet="1" objects="1" scenarios="1"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2002-10-07T01:36:33Z</cp:lastPrinted>
  <dcterms:created xsi:type="dcterms:W3CDTF">2002-01-02T00:23:28Z</dcterms:created>
  <dcterms:modified xsi:type="dcterms:W3CDTF">2006-05-03T05:36:51Z</dcterms:modified>
  <cp:category/>
  <cp:version/>
  <cp:contentType/>
  <cp:contentStatus/>
</cp:coreProperties>
</file>